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315" windowWidth="20730" windowHeight="6435" activeTab="0"/>
  </bookViews>
  <sheets>
    <sheet name="Senior Men" sheetId="1" r:id="rId1"/>
    <sheet name="Senior Women" sheetId="2" r:id="rId2"/>
    <sheet name="MaleV40" sheetId="3" r:id="rId3"/>
    <sheet name="MaleV50" sheetId="4" r:id="rId4"/>
    <sheet name="Vet Men 60" sheetId="5" r:id="rId5"/>
    <sheet name="LadyV35" sheetId="6" r:id="rId6"/>
    <sheet name="LadyV45" sheetId="7" r:id="rId7"/>
    <sheet name="Juniors" sheetId="8" r:id="rId8"/>
  </sheets>
  <definedNames/>
  <calcPr fullCalcOnLoad="1"/>
</workbook>
</file>

<file path=xl/sharedStrings.xml><?xml version="1.0" encoding="utf-8"?>
<sst xmlns="http://schemas.openxmlformats.org/spreadsheetml/2006/main" count="451" uniqueCount="264">
  <si>
    <t>Club Name</t>
  </si>
  <si>
    <t>Leg1</t>
  </si>
  <si>
    <t>Leg2</t>
  </si>
  <si>
    <t>Leg3</t>
  </si>
  <si>
    <t>Leg4</t>
  </si>
  <si>
    <t>Position</t>
  </si>
  <si>
    <t>South Kent Harriers A</t>
  </si>
  <si>
    <t>Ali Scott</t>
  </si>
  <si>
    <t>Time</t>
  </si>
  <si>
    <t xml:space="preserve"> </t>
  </si>
  <si>
    <t>Total Time</t>
  </si>
  <si>
    <t>Mike Coleman</t>
  </si>
  <si>
    <t>Richard Newsome</t>
  </si>
  <si>
    <t>Sam Rigby</t>
  </si>
  <si>
    <t>Ashford AC A</t>
  </si>
  <si>
    <t>Scott Wiseman</t>
  </si>
  <si>
    <t>Declan Burton</t>
  </si>
  <si>
    <t>Matt Hogben</t>
  </si>
  <si>
    <t>Folkestone RC</t>
  </si>
  <si>
    <t>Andy Fletcher</t>
  </si>
  <si>
    <t>Phil Hoyland</t>
  </si>
  <si>
    <t>Dave Gillett</t>
  </si>
  <si>
    <t>Steve O'Brien</t>
  </si>
  <si>
    <t>Canterbury Harriers</t>
  </si>
  <si>
    <t>Tom Millard</t>
  </si>
  <si>
    <t>Tom Purnell</t>
  </si>
  <si>
    <t>Simon Jones</t>
  </si>
  <si>
    <t>Invicta East Kent</t>
  </si>
  <si>
    <t>Abel Tsejay</t>
  </si>
  <si>
    <t>Ashford &amp; District A</t>
  </si>
  <si>
    <t>Chris Boyce</t>
  </si>
  <si>
    <t>Alan Kirby</t>
  </si>
  <si>
    <t>Dean Bracken</t>
  </si>
  <si>
    <t>Ashford AC B</t>
  </si>
  <si>
    <t>Liam Burke</t>
  </si>
  <si>
    <t>Kyle Denning</t>
  </si>
  <si>
    <t>South Kent Harriers B</t>
  </si>
  <si>
    <t>South Kent Harriers C</t>
  </si>
  <si>
    <t>John Creane</t>
  </si>
  <si>
    <t>Matt Kendell</t>
  </si>
  <si>
    <t>Canterbury Harriers C</t>
  </si>
  <si>
    <t>Yiannis Christodoulou</t>
  </si>
  <si>
    <t>Dover Road Runners</t>
  </si>
  <si>
    <t>Warren Uden</t>
  </si>
  <si>
    <t>Arron Blythe</t>
  </si>
  <si>
    <t>Jon Wiles</t>
  </si>
  <si>
    <t>Neil Coleman</t>
  </si>
  <si>
    <t>Ashford AC C</t>
  </si>
  <si>
    <t>Marshall Smith</t>
  </si>
  <si>
    <t>Gerard O'Sullivan</t>
  </si>
  <si>
    <t>Ellis Bennett</t>
  </si>
  <si>
    <t>Bradley Cameron</t>
  </si>
  <si>
    <t>Thanet Road Runners</t>
  </si>
  <si>
    <t>Steve Clarke</t>
  </si>
  <si>
    <t>Shaun Mason</t>
  </si>
  <si>
    <t>Ashford &amp; District B</t>
  </si>
  <si>
    <t>Edward Rodger</t>
  </si>
  <si>
    <t>Patrick Butler</t>
  </si>
  <si>
    <t>Canterbury Harriers B</t>
  </si>
  <si>
    <t>Barry Hopkins</t>
  </si>
  <si>
    <t>Deal Tri</t>
  </si>
  <si>
    <t>Will Sykes</t>
  </si>
  <si>
    <t>Folkestone RC B</t>
  </si>
  <si>
    <t>Ashford &amp; District</t>
  </si>
  <si>
    <t>Jo Faux</t>
  </si>
  <si>
    <t>Rosie Day</t>
  </si>
  <si>
    <t>Sarah Harmes</t>
  </si>
  <si>
    <t>Becky Williams</t>
  </si>
  <si>
    <t>Folkestone A</t>
  </si>
  <si>
    <t>Louise Fowler</t>
  </si>
  <si>
    <t>Emma Roberts</t>
  </si>
  <si>
    <t>Kate Henderson</t>
  </si>
  <si>
    <t>Michael Gallyer-Barnett</t>
  </si>
  <si>
    <t>Peter Bowell</t>
  </si>
  <si>
    <t>Robert Whittaker</t>
  </si>
  <si>
    <t>Chris Harvey</t>
  </si>
  <si>
    <t>Robin Butler</t>
  </si>
  <si>
    <t>Neil Buckley</t>
  </si>
  <si>
    <t>Scott Lynch</t>
  </si>
  <si>
    <t>John Turbett</t>
  </si>
  <si>
    <t>Gary Husk</t>
  </si>
  <si>
    <t>Annette Nixon</t>
  </si>
  <si>
    <t>Odette Collard Woolmer</t>
  </si>
  <si>
    <t>Fiona Tester</t>
  </si>
  <si>
    <t>Trudi Curd</t>
  </si>
  <si>
    <t>Julie Gibbs</t>
  </si>
  <si>
    <t>Caroline Dack</t>
  </si>
  <si>
    <t>Sue Cooper</t>
  </si>
  <si>
    <t>Vicky Talbot-Rosner</t>
  </si>
  <si>
    <t>Theresa Johns</t>
  </si>
  <si>
    <t>Jo Daniels</t>
  </si>
  <si>
    <t>Claire Thurgate</t>
  </si>
  <si>
    <t>Angela Parker</t>
  </si>
  <si>
    <t>Canterbury Harriers A</t>
  </si>
  <si>
    <t>Wendy Smith</t>
  </si>
  <si>
    <t>Jane Elder</t>
  </si>
  <si>
    <t>Alison Ross</t>
  </si>
  <si>
    <t>Folkestone B</t>
  </si>
  <si>
    <t>Kirsty Gardiner</t>
  </si>
  <si>
    <t>Kylie Hassall</t>
  </si>
  <si>
    <t>Jo Melluish</t>
  </si>
  <si>
    <t>Folkestone RC A</t>
  </si>
  <si>
    <t>Debbie Jeffery</t>
  </si>
  <si>
    <t xml:space="preserve">Folkestone RC  </t>
  </si>
  <si>
    <t>Lesley Delea</t>
  </si>
  <si>
    <t>Katriona Watts</t>
  </si>
  <si>
    <t>Caroline Curtis</t>
  </si>
  <si>
    <t>Debbie Sykes</t>
  </si>
  <si>
    <t>Margaret Reidy</t>
  </si>
  <si>
    <t>Claire Wiseman</t>
  </si>
  <si>
    <t>South Kent Harriers</t>
  </si>
  <si>
    <t>Ross Carter</t>
  </si>
  <si>
    <t>Keith Munro</t>
  </si>
  <si>
    <t>Pete Russell</t>
  </si>
  <si>
    <t>Mick James</t>
  </si>
  <si>
    <t>Mike Elms</t>
  </si>
  <si>
    <t>Malc Gibbs</t>
  </si>
  <si>
    <t>Phil Wyard</t>
  </si>
  <si>
    <t>Kevin Brown</t>
  </si>
  <si>
    <t>David Parsons</t>
  </si>
  <si>
    <t>Steve Reynolds</t>
  </si>
  <si>
    <t>Brandon Law</t>
  </si>
  <si>
    <t>Levi Atwell</t>
  </si>
  <si>
    <t>Alastair Sanders</t>
  </si>
  <si>
    <t>Maia Daw</t>
  </si>
  <si>
    <t>Peter Yarlett</t>
  </si>
  <si>
    <t>Steve Clark</t>
  </si>
  <si>
    <t>John Cooper</t>
  </si>
  <si>
    <t>Ashford AC</t>
  </si>
  <si>
    <t>Maddy Rogers</t>
  </si>
  <si>
    <t>Helen Wheeler</t>
  </si>
  <si>
    <t>Jane Phillips</t>
  </si>
  <si>
    <t>Jodie Jackman</t>
  </si>
  <si>
    <t>Billy Baker</t>
  </si>
  <si>
    <t>Pts</t>
  </si>
  <si>
    <t>Colin Kent</t>
  </si>
  <si>
    <t>Gemma Hiorns</t>
  </si>
  <si>
    <t>Adam Cowper-Smith</t>
  </si>
  <si>
    <t>Roy Gooderson</t>
  </si>
  <si>
    <t>Mike Dennis</t>
  </si>
  <si>
    <t>Clive Allon</t>
  </si>
  <si>
    <t>Tim Warren</t>
  </si>
  <si>
    <t>Jon Mihr</t>
  </si>
  <si>
    <t>Aldous Hoskin</t>
  </si>
  <si>
    <t>Barry Hogben</t>
  </si>
  <si>
    <t>Andy Noble</t>
  </si>
  <si>
    <t>Chris Wooler</t>
  </si>
  <si>
    <t>Brian Davies</t>
  </si>
  <si>
    <t>Alan Fletcher</t>
  </si>
  <si>
    <t>Grahame Eke</t>
  </si>
  <si>
    <t>Jo Holl</t>
  </si>
  <si>
    <t>Pauline Petit</t>
  </si>
  <si>
    <t>Janet Morgan</t>
  </si>
  <si>
    <t>Thanet Road Runners A</t>
  </si>
  <si>
    <t>Thanet Road Runners B</t>
  </si>
  <si>
    <t>Debs Hatt</t>
  </si>
  <si>
    <t>Nicola Winch</t>
  </si>
  <si>
    <t>Tanya Edwards</t>
  </si>
  <si>
    <t>Karen Daniels</t>
  </si>
  <si>
    <t>Lorraine Powderham</t>
  </si>
  <si>
    <t xml:space="preserve">Thanet Road Runners </t>
  </si>
  <si>
    <t>Machaela Hill</t>
  </si>
  <si>
    <t>Paula Patton</t>
  </si>
  <si>
    <t>Jill Cliff</t>
  </si>
  <si>
    <t>Heidi Coleman</t>
  </si>
  <si>
    <t>Deal Tri A</t>
  </si>
  <si>
    <t>Deal Tri B</t>
  </si>
  <si>
    <t>Lorraine Lyons</t>
  </si>
  <si>
    <t>Catherine Chapman-Jones</t>
  </si>
  <si>
    <t>Jez Dack</t>
  </si>
  <si>
    <t>Lloyd Nutley</t>
  </si>
  <si>
    <t>John Dickerson</t>
  </si>
  <si>
    <t>Lionel Wray</t>
  </si>
  <si>
    <t>Dave Chapman-Jones</t>
  </si>
  <si>
    <t>Sam Knight</t>
  </si>
  <si>
    <t>Amy Knight</t>
  </si>
  <si>
    <t>Sam Hudson</t>
  </si>
  <si>
    <t>Chris Holmes</t>
  </si>
  <si>
    <t>Tim Corby</t>
  </si>
  <si>
    <t>Invicta East Kent A</t>
  </si>
  <si>
    <t>Invicta East Kent B</t>
  </si>
  <si>
    <t>Richard Hudson</t>
  </si>
  <si>
    <t>Gavin Knight</t>
  </si>
  <si>
    <t>Martin Kelk</t>
  </si>
  <si>
    <t>Steve Burt</t>
  </si>
  <si>
    <t>Stuart Marchant</t>
  </si>
  <si>
    <t>James Scanlon</t>
  </si>
  <si>
    <t>Oli Brown</t>
  </si>
  <si>
    <t>Thomas Fentem</t>
  </si>
  <si>
    <t>Jacob Husey</t>
  </si>
  <si>
    <t>Andy Farrant</t>
  </si>
  <si>
    <t>Joe Hicks</t>
  </si>
  <si>
    <t>Jeremy Lissamore</t>
  </si>
  <si>
    <t>Thanet Road Runners Boys</t>
  </si>
  <si>
    <t>Henry Swandale</t>
  </si>
  <si>
    <t>Hughie Coleman</t>
  </si>
  <si>
    <t>Alfie Grafton</t>
  </si>
  <si>
    <t>Alex Kavanagh</t>
  </si>
  <si>
    <t>Thanet Road Runners Girls</t>
  </si>
  <si>
    <t>Rebecca Hales</t>
  </si>
  <si>
    <t>Abbie Piper</t>
  </si>
  <si>
    <t>Amy Piper</t>
  </si>
  <si>
    <t>Kealy Goldsmith</t>
  </si>
  <si>
    <t>Peter Gough</t>
  </si>
  <si>
    <t>Owen Mitchell</t>
  </si>
  <si>
    <t>John Hunt</t>
  </si>
  <si>
    <t>Richard Stirk</t>
  </si>
  <si>
    <t>Oliver Northrop</t>
  </si>
  <si>
    <t>Simon Northrop</t>
  </si>
  <si>
    <t>Specer Hoult</t>
  </si>
  <si>
    <t>Chris Brenchley</t>
  </si>
  <si>
    <t>Stephen Forshaw</t>
  </si>
  <si>
    <t>Peter Heath</t>
  </si>
  <si>
    <t>Michael Philpot</t>
  </si>
  <si>
    <t>Jon Hall</t>
  </si>
  <si>
    <t>Andy Lansgmead</t>
  </si>
  <si>
    <t>Adrian Smith</t>
  </si>
  <si>
    <t>Jo Norrington</t>
  </si>
  <si>
    <t>Wendy de Boick</t>
  </si>
  <si>
    <t>Nick McNeill</t>
  </si>
  <si>
    <t>Phil Heathfield</t>
  </si>
  <si>
    <t>Kevin Williams</t>
  </si>
  <si>
    <t>Matt Iles</t>
  </si>
  <si>
    <t>Ashford AC D</t>
  </si>
  <si>
    <t>Pete Le Rossignol</t>
  </si>
  <si>
    <t>Ian King</t>
  </si>
  <si>
    <t>Gill Pragnell</t>
  </si>
  <si>
    <t>Anna-Lisa Stiffel</t>
  </si>
  <si>
    <t>Essen Larsen</t>
  </si>
  <si>
    <t>Dover Road Runners A</t>
  </si>
  <si>
    <t xml:space="preserve">Dover Road Runners  </t>
  </si>
  <si>
    <t>Alison Fitz</t>
  </si>
  <si>
    <t>Tracy Foote</t>
  </si>
  <si>
    <t>Leela Osborne</t>
  </si>
  <si>
    <t>Sylvia Barrett</t>
  </si>
  <si>
    <t>Amanda Jukes</t>
  </si>
  <si>
    <t>Rebecca Tuton</t>
  </si>
  <si>
    <t>James McNeill</t>
  </si>
  <si>
    <t>William Smith</t>
  </si>
  <si>
    <t>Glen Abel</t>
  </si>
  <si>
    <t>??</t>
  </si>
  <si>
    <t>Margaret Connolly</t>
  </si>
  <si>
    <t>Phil Coleman</t>
  </si>
  <si>
    <t>Graham Fooke</t>
  </si>
  <si>
    <t>Julian Manser</t>
  </si>
  <si>
    <t>C J Latimer</t>
  </si>
  <si>
    <t>Daniel Green</t>
  </si>
  <si>
    <t>Robert Carpenter</t>
  </si>
  <si>
    <t>Folkestone C</t>
  </si>
  <si>
    <t>Leah Attwell</t>
  </si>
  <si>
    <t>Angela Saunders</t>
  </si>
  <si>
    <t>Nicky Goodwin</t>
  </si>
  <si>
    <t>Tina Eke</t>
  </si>
  <si>
    <t>Gail Turbutt</t>
  </si>
  <si>
    <t>Catherin O'Connor</t>
  </si>
  <si>
    <t>Natalie Cheeseman</t>
  </si>
  <si>
    <t>East Kent Summer Inter Club Relays - Race 2: Minnis Bay</t>
  </si>
  <si>
    <t>East Kent Summer Inter Club Relays - Race 2: Minnis Bay#</t>
  </si>
  <si>
    <t>Folkestone Junior Mixed</t>
  </si>
  <si>
    <t>Cumulative Points</t>
  </si>
  <si>
    <t>Folkestone RC Jnr Boys A</t>
  </si>
  <si>
    <t>Mark Sluman</t>
  </si>
  <si>
    <t>John Thorpe</t>
  </si>
  <si>
    <t>Richard Phillips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</si>
</sst>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21" fontId="39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164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64" fontId="21" fillId="0" borderId="10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8.57421875" style="4" customWidth="1"/>
    <col min="2" max="2" width="24.421875" style="3" bestFit="1" customWidth="1"/>
    <col min="3" max="3" width="21.57421875" style="3" bestFit="1" customWidth="1"/>
    <col min="4" max="4" width="9.00390625" style="4" bestFit="1" customWidth="1"/>
    <col min="5" max="5" width="23.57421875" style="3" bestFit="1" customWidth="1"/>
    <col min="6" max="6" width="9.00390625" style="4" bestFit="1" customWidth="1"/>
    <col min="7" max="7" width="21.57421875" style="3" bestFit="1" customWidth="1"/>
    <col min="8" max="8" width="9.00390625" style="4" bestFit="1" customWidth="1"/>
    <col min="9" max="9" width="18.421875" style="3" bestFit="1" customWidth="1"/>
    <col min="10" max="10" width="9.00390625" style="4" bestFit="1" customWidth="1"/>
    <col min="11" max="11" width="11.28125" style="4" bestFit="1" customWidth="1"/>
    <col min="12" max="12" width="5.8515625" style="4" customWidth="1"/>
    <col min="13" max="13" width="11.28125" style="19" customWidth="1"/>
    <col min="14" max="14" width="9.57421875" style="4" customWidth="1"/>
    <col min="15" max="15" width="12.8515625" style="3" customWidth="1"/>
    <col min="16" max="16384" width="9.140625" style="3" customWidth="1"/>
  </cols>
  <sheetData>
    <row r="1" spans="1:14" s="7" customFormat="1" ht="18.75">
      <c r="A1" s="6" t="s">
        <v>256</v>
      </c>
      <c r="D1" s="8"/>
      <c r="F1" s="8"/>
      <c r="H1" s="8"/>
      <c r="I1" s="8"/>
      <c r="J1" s="8"/>
      <c r="L1" s="8"/>
      <c r="M1" s="8"/>
      <c r="N1" s="8"/>
    </row>
    <row r="2" spans="1:14" s="1" customFormat="1" ht="15.75">
      <c r="A2" s="2" t="s">
        <v>5</v>
      </c>
      <c r="B2" s="2" t="s">
        <v>0</v>
      </c>
      <c r="C2" s="2" t="s">
        <v>1</v>
      </c>
      <c r="D2" s="2" t="s">
        <v>8</v>
      </c>
      <c r="E2" s="2" t="s">
        <v>2</v>
      </c>
      <c r="F2" s="2" t="s">
        <v>8</v>
      </c>
      <c r="G2" s="2" t="s">
        <v>3</v>
      </c>
      <c r="H2" s="2" t="s">
        <v>8</v>
      </c>
      <c r="I2" s="2" t="s">
        <v>4</v>
      </c>
      <c r="J2" s="2" t="s">
        <v>8</v>
      </c>
      <c r="K2" s="2" t="s">
        <v>10</v>
      </c>
      <c r="L2" s="2" t="s">
        <v>134</v>
      </c>
      <c r="M2" s="2"/>
      <c r="N2" s="2"/>
    </row>
    <row r="3" spans="1:12" ht="15.75">
      <c r="A3" s="4">
        <v>1</v>
      </c>
      <c r="B3" s="15" t="s">
        <v>179</v>
      </c>
      <c r="C3" s="10" t="s">
        <v>176</v>
      </c>
      <c r="D3" s="9">
        <f>TIME(0,11,16)</f>
        <v>0.007824074074074075</v>
      </c>
      <c r="E3" s="10" t="s">
        <v>178</v>
      </c>
      <c r="F3" s="9">
        <f>TIME(0,24,3)-D3</f>
        <v>0.008877314814814812</v>
      </c>
      <c r="G3" s="10" t="s">
        <v>177</v>
      </c>
      <c r="H3" s="9">
        <f>TIME(0,36,10)-D3-F3</f>
        <v>0.008414351851851852</v>
      </c>
      <c r="I3" s="10" t="s">
        <v>28</v>
      </c>
      <c r="J3" s="9">
        <f>TIME(0,46,59)-D3-F3-H3</f>
        <v>0.007511574074074082</v>
      </c>
      <c r="K3" s="11">
        <f aca="true" t="shared" si="0" ref="K3:K19">+J3+H3+F3+D3</f>
        <v>0.03262731481481482</v>
      </c>
      <c r="L3" s="4">
        <v>9</v>
      </c>
    </row>
    <row r="4" spans="1:12" ht="15.75">
      <c r="A4" s="4">
        <v>2</v>
      </c>
      <c r="B4" s="15" t="s">
        <v>6</v>
      </c>
      <c r="C4" s="10" t="s">
        <v>12</v>
      </c>
      <c r="D4" s="9">
        <f>TIME(0,11,40)</f>
        <v>0.008101851851851851</v>
      </c>
      <c r="E4" s="10" t="s">
        <v>7</v>
      </c>
      <c r="F4" s="9">
        <f>TIME(0,24,17)-D4</f>
        <v>0.008761574074074076</v>
      </c>
      <c r="G4" s="10" t="s">
        <v>11</v>
      </c>
      <c r="H4" s="9">
        <f>TIME(0,35,35)-D4-F4</f>
        <v>0.007847222222222219</v>
      </c>
      <c r="I4" s="10" t="s">
        <v>13</v>
      </c>
      <c r="J4" s="9">
        <f>TIME(0,47,27)-D4-F4-H4</f>
        <v>0.008240740740740745</v>
      </c>
      <c r="K4" s="11">
        <f t="shared" si="0"/>
        <v>0.03295138888888889</v>
      </c>
      <c r="L4" s="4">
        <v>8</v>
      </c>
    </row>
    <row r="5" spans="1:12" ht="15.75">
      <c r="A5" s="4">
        <v>3</v>
      </c>
      <c r="B5" s="15" t="s">
        <v>18</v>
      </c>
      <c r="C5" s="10" t="s">
        <v>21</v>
      </c>
      <c r="D5" s="9">
        <f>TIME(0,12,9)</f>
        <v>0.0084375</v>
      </c>
      <c r="E5" s="10" t="s">
        <v>19</v>
      </c>
      <c r="F5" s="9">
        <f>TIME(0,24,23)-D5</f>
        <v>0.008495370370370368</v>
      </c>
      <c r="G5" s="10" t="s">
        <v>20</v>
      </c>
      <c r="H5" s="9">
        <f>TIME(0,37,7)-D5-F5</f>
        <v>0.008842592592592593</v>
      </c>
      <c r="I5" s="10" t="s">
        <v>22</v>
      </c>
      <c r="J5" s="9">
        <f>TIME(0,48,57)-D5-F5-H5</f>
        <v>0.0082175925925926</v>
      </c>
      <c r="K5" s="11">
        <f t="shared" si="0"/>
        <v>0.03399305555555556</v>
      </c>
      <c r="L5" s="4">
        <v>7</v>
      </c>
    </row>
    <row r="6" spans="1:12" ht="15.75">
      <c r="A6" s="4">
        <v>4</v>
      </c>
      <c r="B6" s="15" t="s">
        <v>14</v>
      </c>
      <c r="C6" s="10" t="s">
        <v>15</v>
      </c>
      <c r="D6" s="9">
        <f>TIME(0,12,27)</f>
        <v>0.008645833333333333</v>
      </c>
      <c r="E6" s="10" t="s">
        <v>17</v>
      </c>
      <c r="F6" s="9">
        <f>TIME(0,24,56)-D6</f>
        <v>0.00866898148148148</v>
      </c>
      <c r="G6" s="10" t="s">
        <v>219</v>
      </c>
      <c r="H6" s="9">
        <f>TIME(0,37,30)-D6-F6</f>
        <v>0.008726851851851852</v>
      </c>
      <c r="I6" s="10" t="s">
        <v>16</v>
      </c>
      <c r="J6" s="9">
        <f>TIME(0,49,1)-D6-F6-H6</f>
        <v>0.007997685185185193</v>
      </c>
      <c r="K6" s="11">
        <f t="shared" si="0"/>
        <v>0.034039351851851855</v>
      </c>
      <c r="L6" s="4">
        <v>6</v>
      </c>
    </row>
    <row r="7" spans="1:12" ht="15.75">
      <c r="A7" s="4">
        <v>5</v>
      </c>
      <c r="B7" s="15" t="s">
        <v>93</v>
      </c>
      <c r="C7" s="10" t="s">
        <v>26</v>
      </c>
      <c r="D7" s="9">
        <f>TIME(0,12,10)</f>
        <v>0.008449074074074074</v>
      </c>
      <c r="E7" s="10" t="s">
        <v>24</v>
      </c>
      <c r="F7" s="9">
        <f>TIME(0,24,38)-D7</f>
        <v>0.008657407407407409</v>
      </c>
      <c r="G7" s="10" t="s">
        <v>41</v>
      </c>
      <c r="H7" s="9">
        <f>TIME(0,37,50)-D7-F7</f>
        <v>0.00916666666666667</v>
      </c>
      <c r="I7" s="10" t="s">
        <v>59</v>
      </c>
      <c r="J7" s="9">
        <f>TIME(0,51,40)-D7-F7-H7</f>
        <v>0.009606481481481476</v>
      </c>
      <c r="K7" s="11">
        <f t="shared" si="0"/>
        <v>0.03587962962962963</v>
      </c>
      <c r="L7" s="4">
        <v>5</v>
      </c>
    </row>
    <row r="8" spans="1:11" ht="15.75">
      <c r="A8" s="4">
        <v>6</v>
      </c>
      <c r="B8" s="15" t="s">
        <v>36</v>
      </c>
      <c r="C8" s="10" t="s">
        <v>39</v>
      </c>
      <c r="D8" s="9">
        <f>TIME(0,12,36)</f>
        <v>0.008749999999999999</v>
      </c>
      <c r="E8" s="10" t="s">
        <v>237</v>
      </c>
      <c r="F8" s="9">
        <f>TIME(0,25,45)-D8</f>
        <v>0.009131944444444444</v>
      </c>
      <c r="G8" s="10" t="s">
        <v>238</v>
      </c>
      <c r="H8" s="9">
        <f>TIME(0,38,51)-D8-F8</f>
        <v>0.009097222222222227</v>
      </c>
      <c r="I8" s="10" t="s">
        <v>38</v>
      </c>
      <c r="J8" s="9">
        <f>TIME(0,51,55)-D8-F8-H8</f>
        <v>0.00907407407407407</v>
      </c>
      <c r="K8" s="11">
        <f t="shared" si="0"/>
        <v>0.03605324074074074</v>
      </c>
    </row>
    <row r="9" spans="1:12" ht="15.75">
      <c r="A9" s="4">
        <v>7</v>
      </c>
      <c r="B9" s="15" t="s">
        <v>153</v>
      </c>
      <c r="C9" s="10" t="s">
        <v>203</v>
      </c>
      <c r="D9" s="9">
        <f>TIME(0,15,3)</f>
        <v>0.01045138888888889</v>
      </c>
      <c r="E9" s="10" t="s">
        <v>204</v>
      </c>
      <c r="F9" s="9">
        <f>TIME(0,26,43)-D9</f>
        <v>0.008101851851851851</v>
      </c>
      <c r="G9" s="10" t="s">
        <v>51</v>
      </c>
      <c r="H9" s="9">
        <f>TIME(0,40,5)-D9-F9</f>
        <v>0.009282407407407408</v>
      </c>
      <c r="I9" s="10" t="s">
        <v>205</v>
      </c>
      <c r="J9" s="9">
        <f>TIME(0,53,38)-D9-F9-H9</f>
        <v>0.009409722222222213</v>
      </c>
      <c r="K9" s="11">
        <f t="shared" si="0"/>
        <v>0.037245370370370366</v>
      </c>
      <c r="L9" s="4">
        <v>4</v>
      </c>
    </row>
    <row r="10" spans="1:12" ht="15.75">
      <c r="A10" s="4">
        <v>8</v>
      </c>
      <c r="B10" s="15" t="s">
        <v>29</v>
      </c>
      <c r="C10" s="10" t="s">
        <v>32</v>
      </c>
      <c r="D10" s="9">
        <f>TIME(0,13,52)</f>
        <v>0.00962962962962963</v>
      </c>
      <c r="E10" s="10" t="s">
        <v>245</v>
      </c>
      <c r="F10" s="9">
        <f>TIME(0,27,27)-D10</f>
        <v>0.00943287037037037</v>
      </c>
      <c r="G10" s="10" t="s">
        <v>31</v>
      </c>
      <c r="H10" s="9">
        <f>TIME(0,41,40)-D10-F10</f>
        <v>0.009872685185185186</v>
      </c>
      <c r="I10" s="10" t="s">
        <v>30</v>
      </c>
      <c r="J10" s="9">
        <f>TIME(0,54,30)-D10-F10-H10</f>
        <v>0.008912037037037034</v>
      </c>
      <c r="K10" s="11">
        <f t="shared" si="0"/>
        <v>0.03784722222222222</v>
      </c>
      <c r="L10" s="4">
        <v>3</v>
      </c>
    </row>
    <row r="11" spans="1:11" ht="15.75">
      <c r="A11" s="4">
        <v>9</v>
      </c>
      <c r="B11" s="15" t="s">
        <v>33</v>
      </c>
      <c r="C11" s="10" t="s">
        <v>48</v>
      </c>
      <c r="D11" s="9">
        <f>TIME(0,13,32)</f>
        <v>0.009398148148148149</v>
      </c>
      <c r="E11" s="10" t="s">
        <v>34</v>
      </c>
      <c r="F11" s="9">
        <f>TIME(0,26,48)-D11</f>
        <v>0.009212962962962961</v>
      </c>
      <c r="G11" s="10" t="s">
        <v>220</v>
      </c>
      <c r="H11" s="9">
        <f>TIME(0,41,37)-D11-F11</f>
        <v>0.010289351851851852</v>
      </c>
      <c r="I11" s="10" t="s">
        <v>221</v>
      </c>
      <c r="J11" s="9">
        <f>TIME(0,54,52)-D11-F11-H11</f>
        <v>0.009201388888888891</v>
      </c>
      <c r="K11" s="11">
        <f t="shared" si="0"/>
        <v>0.03810185185185185</v>
      </c>
    </row>
    <row r="12" spans="1:11" ht="15.75">
      <c r="A12" s="4">
        <v>10</v>
      </c>
      <c r="B12" s="15" t="s">
        <v>58</v>
      </c>
      <c r="C12" s="10" t="s">
        <v>25</v>
      </c>
      <c r="D12" s="9">
        <f>TIME(0,12,58)</f>
        <v>0.00900462962962963</v>
      </c>
      <c r="E12" s="10" t="s">
        <v>185</v>
      </c>
      <c r="F12" s="9">
        <f>TIME(0,26,59)-D12</f>
        <v>0.009733796296296296</v>
      </c>
      <c r="G12" s="10" t="s">
        <v>186</v>
      </c>
      <c r="H12" s="9">
        <f>TIME(0,41,25)-D12-F12</f>
        <v>0.010023148148148149</v>
      </c>
      <c r="I12" s="10" t="s">
        <v>187</v>
      </c>
      <c r="J12" s="9">
        <f>TIME(0,55,34)-D12-F12-H12</f>
        <v>0.009826388888888895</v>
      </c>
      <c r="K12" s="11">
        <f t="shared" si="0"/>
        <v>0.03858796296296297</v>
      </c>
    </row>
    <row r="13" spans="1:12" ht="15.75">
      <c r="A13" s="4">
        <v>11</v>
      </c>
      <c r="B13" s="15" t="s">
        <v>165</v>
      </c>
      <c r="C13" s="10" t="s">
        <v>169</v>
      </c>
      <c r="D13" s="9">
        <f>TIME(0,14,9)</f>
        <v>0.00982638888888889</v>
      </c>
      <c r="E13" s="10" t="s">
        <v>171</v>
      </c>
      <c r="F13" s="9">
        <f>TIME(0,27,38)-D13</f>
        <v>0.009363425925925926</v>
      </c>
      <c r="G13" s="10" t="s">
        <v>170</v>
      </c>
      <c r="H13" s="9">
        <f>TIME(0,40,10)-D13-F13</f>
        <v>0.008703703703703701</v>
      </c>
      <c r="I13" s="10" t="s">
        <v>61</v>
      </c>
      <c r="J13" s="9">
        <f>TIME(0,55,40)-D13-F13-H13</f>
        <v>0.010763888888888884</v>
      </c>
      <c r="K13" s="11">
        <f t="shared" si="0"/>
        <v>0.038657407407407404</v>
      </c>
      <c r="L13" s="4">
        <v>2</v>
      </c>
    </row>
    <row r="14" spans="1:12" ht="16.5" customHeight="1">
      <c r="A14" s="4">
        <v>12</v>
      </c>
      <c r="B14" s="15" t="s">
        <v>42</v>
      </c>
      <c r="C14" s="10" t="s">
        <v>43</v>
      </c>
      <c r="D14" s="9">
        <f>TIME(0,12,43)</f>
        <v>0.008831018518518518</v>
      </c>
      <c r="E14" s="10" t="s">
        <v>44</v>
      </c>
      <c r="F14" s="9">
        <f>TIME(0,27,31)-D14</f>
        <v>0.010277777777777776</v>
      </c>
      <c r="G14" s="10" t="s">
        <v>45</v>
      </c>
      <c r="H14" s="9">
        <f>TIME(0,41,58)-D14-F14</f>
        <v>0.010034722222222221</v>
      </c>
      <c r="I14" s="10" t="s">
        <v>46</v>
      </c>
      <c r="J14" s="9">
        <f>TIME(0,55,58)-D14-F14-H14</f>
        <v>0.009722222222222231</v>
      </c>
      <c r="K14" s="11">
        <f t="shared" si="0"/>
        <v>0.03886574074074074</v>
      </c>
      <c r="L14" s="4">
        <v>1</v>
      </c>
    </row>
    <row r="15" spans="1:11" ht="15.75">
      <c r="A15" s="4">
        <v>13</v>
      </c>
      <c r="B15" s="15" t="s">
        <v>47</v>
      </c>
      <c r="C15" s="10" t="s">
        <v>49</v>
      </c>
      <c r="D15" s="9">
        <f>TIME(0,13,24)</f>
        <v>0.009305555555555555</v>
      </c>
      <c r="E15" s="10" t="s">
        <v>35</v>
      </c>
      <c r="F15" s="9">
        <f>TIME(0,26,50)-D15</f>
        <v>0.009328703703703702</v>
      </c>
      <c r="G15" s="10" t="s">
        <v>222</v>
      </c>
      <c r="H15" s="9">
        <f>TIME(0,41,0)-D15-F15</f>
        <v>0.009837962962962963</v>
      </c>
      <c r="I15" s="10" t="s">
        <v>50</v>
      </c>
      <c r="J15" s="9">
        <f>TIME(0,56,5)-D15-F15-H15</f>
        <v>0.010474537037037041</v>
      </c>
      <c r="K15" s="11">
        <f t="shared" si="0"/>
        <v>0.03894675925925926</v>
      </c>
    </row>
    <row r="16" spans="1:11" ht="15.75">
      <c r="A16" s="4">
        <v>14</v>
      </c>
      <c r="B16" s="15" t="s">
        <v>55</v>
      </c>
      <c r="C16" s="10" t="s">
        <v>77</v>
      </c>
      <c r="D16" s="9">
        <f>TIME(0,14,44)</f>
        <v>0.010231481481481482</v>
      </c>
      <c r="E16" s="10" t="s">
        <v>56</v>
      </c>
      <c r="F16" s="9">
        <f>TIME(0,30,18)-D16</f>
        <v>0.010810185185185185</v>
      </c>
      <c r="G16" s="10" t="s">
        <v>76</v>
      </c>
      <c r="H16" s="9">
        <f>TIME(0,44,1)-D16-F16</f>
        <v>0.00952546296296296</v>
      </c>
      <c r="I16" s="10" t="s">
        <v>57</v>
      </c>
      <c r="J16" s="9">
        <f>TIME(0,58,2)-D16-F16-H16</f>
        <v>0.009733796296296301</v>
      </c>
      <c r="K16" s="11">
        <f t="shared" si="0"/>
        <v>0.04030092592592593</v>
      </c>
    </row>
    <row r="17" spans="1:11" ht="15.75">
      <c r="A17" s="4">
        <v>15</v>
      </c>
      <c r="B17" s="15" t="s">
        <v>40</v>
      </c>
      <c r="C17" s="10" t="s">
        <v>188</v>
      </c>
      <c r="D17" s="9">
        <f>TIME(0,14,50)</f>
        <v>0.010300925925925927</v>
      </c>
      <c r="E17" s="10" t="s">
        <v>135</v>
      </c>
      <c r="F17" s="9">
        <f>TIME(0,28,24)-D17</f>
        <v>0.009421296296296294</v>
      </c>
      <c r="G17" s="10" t="s">
        <v>189</v>
      </c>
      <c r="H17" s="9">
        <f>TIME(0,41,46)-D17-F17</f>
        <v>0.009282407407407408</v>
      </c>
      <c r="I17" s="10" t="s">
        <v>126</v>
      </c>
      <c r="J17" s="9">
        <f>TIME(0,59,47)-D17-F17-H17</f>
        <v>0.012511574074074069</v>
      </c>
      <c r="K17" s="11">
        <f t="shared" si="0"/>
        <v>0.0415162037037037</v>
      </c>
    </row>
    <row r="18" spans="1:11" ht="15.75">
      <c r="A18" s="4">
        <v>16</v>
      </c>
      <c r="B18" s="15" t="s">
        <v>62</v>
      </c>
      <c r="C18" s="10" t="s">
        <v>141</v>
      </c>
      <c r="D18" s="9">
        <f>TIME(0,13,37)</f>
        <v>0.009456018518518518</v>
      </c>
      <c r="E18" s="10" t="s">
        <v>142</v>
      </c>
      <c r="F18" s="9">
        <f>TIME(0,28,3)-D18</f>
        <v>0.01002314814814815</v>
      </c>
      <c r="G18" s="10" t="s">
        <v>143</v>
      </c>
      <c r="H18" s="9">
        <f>TIME(0,42,48)-D18-F18</f>
        <v>0.010243055555555552</v>
      </c>
      <c r="I18" s="10" t="s">
        <v>115</v>
      </c>
      <c r="J18" s="9">
        <f>TIME(0,60,52)-D18-F18-H18</f>
        <v>0.0125462962962963</v>
      </c>
      <c r="K18" s="11">
        <f t="shared" si="0"/>
        <v>0.04226851851851852</v>
      </c>
    </row>
    <row r="19" spans="1:11" ht="15.75">
      <c r="A19" s="4">
        <v>17</v>
      </c>
      <c r="B19" s="15" t="s">
        <v>180</v>
      </c>
      <c r="C19" s="10" t="s">
        <v>75</v>
      </c>
      <c r="D19" s="9">
        <f>TIME(0,13,39)</f>
        <v>0.009479166666666667</v>
      </c>
      <c r="E19" s="10" t="s">
        <v>72</v>
      </c>
      <c r="F19" s="9">
        <f>TIME(0,28,38)-D19</f>
        <v>0.01040509259259259</v>
      </c>
      <c r="G19" s="10" t="s">
        <v>181</v>
      </c>
      <c r="H19" s="9">
        <f>TIME(0,45,45)-D19-F19</f>
        <v>0.011886574074074074</v>
      </c>
      <c r="I19" s="10" t="s">
        <v>182</v>
      </c>
      <c r="J19" s="9">
        <f>TIME(1,2,13)-D19-F19-H19</f>
        <v>0.01143518518518519</v>
      </c>
      <c r="K19" s="11">
        <f t="shared" si="0"/>
        <v>0.04320601851851852</v>
      </c>
    </row>
    <row r="20" spans="2:12" ht="15.75">
      <c r="B20" s="15" t="s">
        <v>154</v>
      </c>
      <c r="C20" s="10" t="s">
        <v>206</v>
      </c>
      <c r="D20" s="9">
        <f>TIME(0,15,52)</f>
        <v>0.011018518518518518</v>
      </c>
      <c r="E20" s="10" t="s">
        <v>207</v>
      </c>
      <c r="F20" s="9">
        <f>TIME(0,33,3)-D20</f>
        <v>0.011932870370370368</v>
      </c>
      <c r="G20" s="10" t="s">
        <v>208</v>
      </c>
      <c r="H20" s="9">
        <f>TIME(0,51,45)-D20-F20</f>
        <v>0.012986111111111118</v>
      </c>
      <c r="I20" s="10"/>
      <c r="J20" s="9"/>
      <c r="K20" s="11"/>
      <c r="L20" s="14"/>
    </row>
    <row r="21" spans="1:12" ht="15.75">
      <c r="A21" s="4" t="s">
        <v>9</v>
      </c>
      <c r="B21" s="15" t="s">
        <v>223</v>
      </c>
      <c r="C21" s="10" t="s">
        <v>224</v>
      </c>
      <c r="D21" s="9">
        <f>TIME(0,14,38)</f>
        <v>0.010162037037037037</v>
      </c>
      <c r="E21" s="10" t="s">
        <v>225</v>
      </c>
      <c r="F21" s="9">
        <f>TIME(0,30,0)-D21</f>
        <v>0.010671296296296295</v>
      </c>
      <c r="G21" s="10"/>
      <c r="H21" s="10"/>
      <c r="I21" s="10"/>
      <c r="J21" s="14"/>
      <c r="K21" s="14"/>
      <c r="L21" s="14"/>
    </row>
    <row r="22" spans="1:12" ht="15.75">
      <c r="A22" s="4" t="s">
        <v>9</v>
      </c>
      <c r="B22" s="15" t="s">
        <v>166</v>
      </c>
      <c r="C22" s="10" t="s">
        <v>172</v>
      </c>
      <c r="D22" s="9">
        <f>TIME(0,22,20)</f>
        <v>0.015509259259259257</v>
      </c>
      <c r="E22" s="10"/>
      <c r="F22" s="9"/>
      <c r="G22" s="10"/>
      <c r="H22" s="9"/>
      <c r="I22" s="10"/>
      <c r="J22" s="9"/>
      <c r="K22" s="11"/>
      <c r="L22" s="14"/>
    </row>
    <row r="23" spans="2:12" ht="15.75">
      <c r="B23" s="15" t="s">
        <v>37</v>
      </c>
      <c r="C23" s="10" t="s">
        <v>239</v>
      </c>
      <c r="D23" s="9" t="s">
        <v>240</v>
      </c>
      <c r="E23" s="10" t="s">
        <v>9</v>
      </c>
      <c r="F23" s="9" t="s">
        <v>9</v>
      </c>
      <c r="G23" s="10" t="s">
        <v>9</v>
      </c>
      <c r="H23" s="9" t="s">
        <v>9</v>
      </c>
      <c r="I23" s="10" t="s">
        <v>9</v>
      </c>
      <c r="J23" s="9" t="s">
        <v>9</v>
      </c>
      <c r="K23" s="11" t="s">
        <v>9</v>
      </c>
      <c r="L23" s="14"/>
    </row>
    <row r="24" ht="15.75">
      <c r="A24" s="4" t="s">
        <v>9</v>
      </c>
    </row>
    <row r="25" ht="15.75">
      <c r="B25" s="1" t="s">
        <v>259</v>
      </c>
    </row>
    <row r="26" ht="15.75">
      <c r="A26" s="4" t="s">
        <v>9</v>
      </c>
    </row>
    <row r="27" spans="1:3" ht="15.75">
      <c r="A27" s="4">
        <v>1</v>
      </c>
      <c r="B27" s="15" t="s">
        <v>6</v>
      </c>
      <c r="C27" s="2">
        <v>17</v>
      </c>
    </row>
    <row r="28" spans="1:3" ht="15.75">
      <c r="A28" s="4">
        <v>2</v>
      </c>
      <c r="B28" s="15" t="s">
        <v>179</v>
      </c>
      <c r="C28" s="2">
        <v>14</v>
      </c>
    </row>
    <row r="29" spans="1:3" ht="15.75">
      <c r="A29" s="4">
        <v>3</v>
      </c>
      <c r="B29" s="15" t="s">
        <v>18</v>
      </c>
      <c r="C29" s="2">
        <v>14</v>
      </c>
    </row>
    <row r="30" spans="1:3" ht="15.75">
      <c r="A30" s="4">
        <v>4</v>
      </c>
      <c r="B30" s="15" t="s">
        <v>14</v>
      </c>
      <c r="C30" s="2">
        <v>14</v>
      </c>
    </row>
    <row r="31" spans="1:3" ht="15.75">
      <c r="A31" s="4">
        <v>5</v>
      </c>
      <c r="B31" s="15" t="s">
        <v>93</v>
      </c>
      <c r="C31" s="2">
        <v>11</v>
      </c>
    </row>
    <row r="32" spans="1:3" ht="15.75">
      <c r="A32" s="4">
        <v>6</v>
      </c>
      <c r="B32" s="15" t="s">
        <v>29</v>
      </c>
      <c r="C32" s="2">
        <v>7</v>
      </c>
    </row>
    <row r="33" spans="1:3" ht="15.75">
      <c r="A33" s="4">
        <v>7</v>
      </c>
      <c r="B33" s="15" t="s">
        <v>153</v>
      </c>
      <c r="C33" s="2">
        <v>6</v>
      </c>
    </row>
    <row r="34" spans="1:3" ht="15.75">
      <c r="A34" s="4">
        <v>8</v>
      </c>
      <c r="B34" s="15" t="s">
        <v>42</v>
      </c>
      <c r="C34" s="2">
        <v>4</v>
      </c>
    </row>
    <row r="35" spans="1:3" ht="15.75">
      <c r="A35" s="4">
        <v>9</v>
      </c>
      <c r="B35" s="15" t="s">
        <v>165</v>
      </c>
      <c r="C35" s="2">
        <v>3</v>
      </c>
    </row>
    <row r="36" spans="2:3" ht="15.75">
      <c r="B36" s="15"/>
      <c r="C36" s="4"/>
    </row>
    <row r="37" spans="2:3" ht="15.75">
      <c r="B37" s="15"/>
      <c r="C37" s="4"/>
    </row>
    <row r="38" spans="2:3" ht="15.75">
      <c r="B38" s="15"/>
      <c r="C38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A14" sqref="A14:IV16"/>
    </sheetView>
  </sheetViews>
  <sheetFormatPr defaultColWidth="9.140625" defaultRowHeight="15"/>
  <cols>
    <col min="1" max="1" width="9.00390625" style="4" bestFit="1" customWidth="1"/>
    <col min="2" max="2" width="22.421875" style="1" bestFit="1" customWidth="1"/>
    <col min="3" max="3" width="16.8515625" style="3" customWidth="1"/>
    <col min="4" max="4" width="9.00390625" style="4" bestFit="1" customWidth="1"/>
    <col min="5" max="5" width="25.57421875" style="3" customWidth="1"/>
    <col min="6" max="6" width="9.00390625" style="4" bestFit="1" customWidth="1"/>
    <col min="7" max="7" width="18.140625" style="3" bestFit="1" customWidth="1"/>
    <col min="8" max="8" width="10.7109375" style="4" customWidth="1"/>
    <col min="9" max="9" width="11.28125" style="4" bestFit="1" customWidth="1"/>
    <col min="10" max="10" width="5.8515625" style="4" customWidth="1"/>
    <col min="11" max="11" width="11.28125" style="19" customWidth="1"/>
    <col min="12" max="12" width="9.57421875" style="4" customWidth="1"/>
    <col min="13" max="16384" width="9.140625" style="3" customWidth="1"/>
  </cols>
  <sheetData>
    <row r="1" spans="1:12" s="7" customFormat="1" ht="18.75">
      <c r="A1" s="6" t="s">
        <v>256</v>
      </c>
      <c r="D1" s="8"/>
      <c r="F1" s="8"/>
      <c r="H1" s="8"/>
      <c r="I1" s="8"/>
      <c r="J1" s="8"/>
      <c r="K1" s="8"/>
      <c r="L1" s="8"/>
    </row>
    <row r="2" spans="1:12" s="1" customFormat="1" ht="15.75">
      <c r="A2" s="2" t="s">
        <v>5</v>
      </c>
      <c r="B2" s="2" t="s">
        <v>0</v>
      </c>
      <c r="C2" s="2" t="s">
        <v>1</v>
      </c>
      <c r="D2" s="2" t="s">
        <v>8</v>
      </c>
      <c r="E2" s="2" t="s">
        <v>2</v>
      </c>
      <c r="F2" s="2" t="s">
        <v>8</v>
      </c>
      <c r="G2" s="2" t="s">
        <v>3</v>
      </c>
      <c r="H2" s="2" t="s">
        <v>8</v>
      </c>
      <c r="I2" s="2" t="s">
        <v>10</v>
      </c>
      <c r="J2" s="2" t="s">
        <v>134</v>
      </c>
      <c r="K2" s="2"/>
      <c r="L2" s="2"/>
    </row>
    <row r="3" spans="1:11" ht="15.75">
      <c r="A3" s="4">
        <v>1</v>
      </c>
      <c r="B3" s="12" t="s">
        <v>160</v>
      </c>
      <c r="C3" s="10" t="s">
        <v>161</v>
      </c>
      <c r="D3" s="9">
        <f>TIME(0,14,15)</f>
        <v>0.009895833333333333</v>
      </c>
      <c r="E3" s="10" t="s">
        <v>162</v>
      </c>
      <c r="F3" s="9">
        <f>TIME(0,30,8)-D3</f>
        <v>0.011030092592592595</v>
      </c>
      <c r="G3" s="10" t="s">
        <v>67</v>
      </c>
      <c r="H3" s="9">
        <f>TIME(0,45,26)-D3-F3</f>
        <v>0.010624999999999992</v>
      </c>
      <c r="I3" s="9">
        <f aca="true" t="shared" si="0" ref="I3:I12">+H3+F3+D3</f>
        <v>0.03155092592592592</v>
      </c>
      <c r="J3" s="4">
        <v>7</v>
      </c>
      <c r="K3" s="14"/>
    </row>
    <row r="4" spans="1:11" ht="15.75">
      <c r="A4" s="4">
        <v>2</v>
      </c>
      <c r="B4" s="15" t="s">
        <v>29</v>
      </c>
      <c r="C4" s="10" t="s">
        <v>65</v>
      </c>
      <c r="D4" s="9">
        <f>TIME(0,15,34)</f>
        <v>0.010810185185185185</v>
      </c>
      <c r="E4" s="10" t="s">
        <v>226</v>
      </c>
      <c r="F4" s="9">
        <f>TIME(0,31,21)-D4</f>
        <v>0.010960648148148152</v>
      </c>
      <c r="G4" s="10" t="s">
        <v>64</v>
      </c>
      <c r="H4" s="9">
        <f>TIME(0,46,37)-D4-F4</f>
        <v>0.010601851851851847</v>
      </c>
      <c r="I4" s="11">
        <f t="shared" si="0"/>
        <v>0.032372685185185185</v>
      </c>
      <c r="J4" s="4">
        <v>6</v>
      </c>
      <c r="K4" s="14"/>
    </row>
    <row r="5" spans="1:11" ht="15.75">
      <c r="A5" s="4">
        <v>3</v>
      </c>
      <c r="B5" s="15" t="s">
        <v>128</v>
      </c>
      <c r="C5" s="10" t="s">
        <v>235</v>
      </c>
      <c r="D5" s="9">
        <f>TIME(0,15,26)</f>
        <v>0.010717592592592593</v>
      </c>
      <c r="E5" s="10" t="s">
        <v>236</v>
      </c>
      <c r="F5" s="9">
        <f>TIME(0,30,47)-D5</f>
        <v>0.010659722222222225</v>
      </c>
      <c r="G5" s="10" t="s">
        <v>129</v>
      </c>
      <c r="H5" s="9">
        <f>TIME(0,47,47)-D5-F5</f>
        <v>0.011805555555555554</v>
      </c>
      <c r="I5" s="11">
        <f t="shared" si="0"/>
        <v>0.03318287037037037</v>
      </c>
      <c r="J5" s="4">
        <v>5</v>
      </c>
      <c r="K5" s="14"/>
    </row>
    <row r="6" spans="1:11" ht="15.75">
      <c r="A6" s="4">
        <v>4</v>
      </c>
      <c r="B6" s="15" t="s">
        <v>68</v>
      </c>
      <c r="C6" s="10" t="s">
        <v>100</v>
      </c>
      <c r="D6" s="9">
        <f>TIME(0,15,59)</f>
        <v>0.011099537037037038</v>
      </c>
      <c r="E6" s="10" t="s">
        <v>98</v>
      </c>
      <c r="F6" s="9">
        <f>TIME(0,34,1)-D6</f>
        <v>0.01252314814814815</v>
      </c>
      <c r="G6" s="10" t="s">
        <v>99</v>
      </c>
      <c r="H6" s="9">
        <f>TIME(0,48,11)-D6-F6</f>
        <v>0.00983796296296296</v>
      </c>
      <c r="I6" s="11">
        <f t="shared" si="0"/>
        <v>0.03346064814814815</v>
      </c>
      <c r="J6" s="4">
        <v>4</v>
      </c>
      <c r="K6" s="14"/>
    </row>
    <row r="7" spans="1:11" ht="15.75">
      <c r="A7" s="4">
        <v>5</v>
      </c>
      <c r="B7" s="15" t="s">
        <v>229</v>
      </c>
      <c r="C7" s="10" t="s">
        <v>70</v>
      </c>
      <c r="D7" s="9">
        <f>TIME(0,16,20)</f>
        <v>0.011342592592592592</v>
      </c>
      <c r="E7" s="10" t="s">
        <v>82</v>
      </c>
      <c r="F7" s="9">
        <f>TIME(0,31,51)-D7</f>
        <v>0.010775462962962966</v>
      </c>
      <c r="G7" s="10" t="s">
        <v>71</v>
      </c>
      <c r="H7" s="9">
        <f>TIME(0,48,23)-D7-F7</f>
        <v>0.011481481481481481</v>
      </c>
      <c r="I7" s="11">
        <f t="shared" si="0"/>
        <v>0.03359953703703704</v>
      </c>
      <c r="J7" s="4">
        <v>3</v>
      </c>
      <c r="K7" s="14"/>
    </row>
    <row r="8" spans="1:11" ht="15.75">
      <c r="A8" s="4">
        <v>6</v>
      </c>
      <c r="B8" s="15" t="s">
        <v>110</v>
      </c>
      <c r="C8" s="10" t="s">
        <v>132</v>
      </c>
      <c r="D8" s="9">
        <f>TIME(0,16,49)</f>
        <v>0.01167824074074074</v>
      </c>
      <c r="E8" s="10" t="s">
        <v>241</v>
      </c>
      <c r="F8" s="9">
        <f>TIME(0,34,23)-D8</f>
        <v>0.012199074074074072</v>
      </c>
      <c r="G8" s="10" t="s">
        <v>130</v>
      </c>
      <c r="H8" s="9">
        <f>TIME(0,49,3)-D8-F8</f>
        <v>0.010185185185185191</v>
      </c>
      <c r="I8" s="11">
        <f t="shared" si="0"/>
        <v>0.0340625</v>
      </c>
      <c r="J8" s="4">
        <v>2</v>
      </c>
      <c r="K8" s="14"/>
    </row>
    <row r="9" spans="1:11" ht="15.75">
      <c r="A9" s="4">
        <v>7</v>
      </c>
      <c r="B9" s="15" t="s">
        <v>23</v>
      </c>
      <c r="C9" s="10" t="s">
        <v>217</v>
      </c>
      <c r="D9" s="9">
        <f>TIME(0,18,4)</f>
        <v>0.012546296296296297</v>
      </c>
      <c r="E9" s="10" t="s">
        <v>136</v>
      </c>
      <c r="F9" s="9">
        <f>TIME(0,35,29)-D9</f>
        <v>0.012094907407407407</v>
      </c>
      <c r="G9" s="10" t="s">
        <v>83</v>
      </c>
      <c r="H9" s="9">
        <f>TIME(0,51,15)-D9-F9</f>
        <v>0.010949074074074071</v>
      </c>
      <c r="I9" s="11">
        <f t="shared" si="0"/>
        <v>0.035590277777777776</v>
      </c>
      <c r="J9" s="4">
        <v>1</v>
      </c>
      <c r="K9" s="14"/>
    </row>
    <row r="10" spans="1:11" ht="15.75">
      <c r="A10" s="4">
        <v>8</v>
      </c>
      <c r="B10" s="15" t="s">
        <v>248</v>
      </c>
      <c r="C10" s="10" t="s">
        <v>249</v>
      </c>
      <c r="D10" s="9">
        <f>TIME(0,20,40)</f>
        <v>0.014351851851851852</v>
      </c>
      <c r="E10" s="10" t="s">
        <v>84</v>
      </c>
      <c r="F10" s="9">
        <f>TIME(0,34,23)-D10</f>
        <v>0.009525462962962961</v>
      </c>
      <c r="G10" s="10" t="s">
        <v>105</v>
      </c>
      <c r="H10" s="9">
        <f>TIME(0,55,57)-D10-F10</f>
        <v>0.014976851851851856</v>
      </c>
      <c r="I10" s="11">
        <f t="shared" si="0"/>
        <v>0.03885416666666667</v>
      </c>
      <c r="K10" s="14"/>
    </row>
    <row r="11" spans="1:11" ht="15.75">
      <c r="A11" s="4">
        <v>9</v>
      </c>
      <c r="B11" s="15" t="s">
        <v>97</v>
      </c>
      <c r="C11" s="10" t="s">
        <v>251</v>
      </c>
      <c r="D11" s="9">
        <f>TIME(0,15,58)</f>
        <v>0.011087962962962964</v>
      </c>
      <c r="E11" s="10" t="s">
        <v>69</v>
      </c>
      <c r="F11" s="9">
        <f>TIME(0,38,46)-D11</f>
        <v>0.01583333333333333</v>
      </c>
      <c r="G11" s="10" t="s">
        <v>250</v>
      </c>
      <c r="H11" s="9">
        <f>TIME(0,56,56)-D11-F11</f>
        <v>0.012615740740740733</v>
      </c>
      <c r="I11" s="11">
        <f t="shared" si="0"/>
        <v>0.03953703703703703</v>
      </c>
      <c r="K11" s="14"/>
    </row>
    <row r="12" spans="1:11" ht="15.75">
      <c r="A12" s="4">
        <v>10</v>
      </c>
      <c r="B12" s="15" t="s">
        <v>230</v>
      </c>
      <c r="C12" s="10" t="s">
        <v>131</v>
      </c>
      <c r="D12" s="9">
        <f>TIME(0,21,1)</f>
        <v>0.014594907407407405</v>
      </c>
      <c r="E12" s="10" t="s">
        <v>92</v>
      </c>
      <c r="F12" s="9">
        <f>TIME(0,20,23)</f>
        <v>0.014155092592592592</v>
      </c>
      <c r="G12" s="10" t="s">
        <v>231</v>
      </c>
      <c r="H12" s="9">
        <f>TIME(0,19,40)</f>
        <v>0.013657407407407408</v>
      </c>
      <c r="I12" s="11">
        <f t="shared" si="0"/>
        <v>0.04240740740740741</v>
      </c>
      <c r="K12" s="14"/>
    </row>
    <row r="13" spans="2:11" ht="15.75">
      <c r="B13" s="15" t="s">
        <v>55</v>
      </c>
      <c r="C13" s="10" t="s">
        <v>227</v>
      </c>
      <c r="D13" s="9">
        <f>TIME(0,17,34)</f>
        <v>0.012199074074074072</v>
      </c>
      <c r="E13" s="10" t="s">
        <v>228</v>
      </c>
      <c r="F13" s="9">
        <f>TIME(0,18,9)</f>
        <v>0.012604166666666666</v>
      </c>
      <c r="G13" s="10"/>
      <c r="H13" s="14"/>
      <c r="I13" s="14"/>
      <c r="K13" s="14"/>
    </row>
    <row r="14" spans="1:14" ht="15.75">
      <c r="A14" s="4" t="s">
        <v>9</v>
      </c>
      <c r="B14" s="3"/>
      <c r="I14" s="3"/>
      <c r="K14" s="4"/>
      <c r="M14" s="19"/>
      <c r="N14" s="4"/>
    </row>
    <row r="15" spans="2:14" ht="15.75">
      <c r="B15" s="1" t="s">
        <v>259</v>
      </c>
      <c r="I15" s="3"/>
      <c r="K15" s="4"/>
      <c r="M15" s="19"/>
      <c r="N15" s="4"/>
    </row>
    <row r="16" spans="1:14" ht="15.75">
      <c r="A16" s="4" t="s">
        <v>9</v>
      </c>
      <c r="B16" s="3"/>
      <c r="I16" s="3"/>
      <c r="K16" s="4"/>
      <c r="M16" s="19"/>
      <c r="N16" s="4"/>
    </row>
    <row r="17" spans="1:3" ht="15.75">
      <c r="A17" s="4">
        <v>1</v>
      </c>
      <c r="B17" s="12" t="s">
        <v>160</v>
      </c>
      <c r="C17" s="2">
        <v>11</v>
      </c>
    </row>
    <row r="18" spans="1:3" ht="15.75">
      <c r="A18" s="4">
        <v>2</v>
      </c>
      <c r="B18" s="15" t="s">
        <v>29</v>
      </c>
      <c r="C18" s="2">
        <v>10</v>
      </c>
    </row>
    <row r="19" spans="1:3" ht="15.75">
      <c r="A19" s="4">
        <v>3</v>
      </c>
      <c r="B19" s="15" t="s">
        <v>128</v>
      </c>
      <c r="C19" s="2">
        <v>8</v>
      </c>
    </row>
    <row r="20" spans="1:10" ht="15.75">
      <c r="A20" s="4">
        <v>4</v>
      </c>
      <c r="B20" s="15" t="s">
        <v>68</v>
      </c>
      <c r="C20" s="2">
        <v>5</v>
      </c>
      <c r="J20" s="14"/>
    </row>
    <row r="21" spans="1:10" ht="15.75">
      <c r="A21" s="4">
        <v>5</v>
      </c>
      <c r="B21" s="15" t="s">
        <v>229</v>
      </c>
      <c r="C21" s="2">
        <v>4</v>
      </c>
      <c r="J21" s="14"/>
    </row>
    <row r="22" spans="1:10" ht="15.75">
      <c r="A22" s="4">
        <v>6</v>
      </c>
      <c r="B22" s="15" t="s">
        <v>110</v>
      </c>
      <c r="C22" s="2">
        <v>3</v>
      </c>
      <c r="J22" s="14"/>
    </row>
    <row r="23" spans="1:10" ht="15.75">
      <c r="A23" s="4">
        <v>7</v>
      </c>
      <c r="B23" s="15" t="s">
        <v>23</v>
      </c>
      <c r="C23" s="2">
        <v>2</v>
      </c>
      <c r="J23" s="14"/>
    </row>
    <row r="24" ht="15.75">
      <c r="B24" s="15"/>
    </row>
    <row r="25" ht="15.75">
      <c r="B25" s="15"/>
    </row>
    <row r="26" ht="15.75">
      <c r="B26" s="15"/>
    </row>
    <row r="27" ht="15.75">
      <c r="B27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8" sqref="A8:IV10"/>
    </sheetView>
  </sheetViews>
  <sheetFormatPr defaultColWidth="9.140625" defaultRowHeight="15"/>
  <cols>
    <col min="1" max="1" width="9.00390625" style="4" bestFit="1" customWidth="1"/>
    <col min="2" max="2" width="22.421875" style="1" bestFit="1" customWidth="1"/>
    <col min="3" max="3" width="14.57421875" style="3" bestFit="1" customWidth="1"/>
    <col min="4" max="4" width="9.00390625" style="4" bestFit="1" customWidth="1"/>
    <col min="5" max="5" width="19.140625" style="3" bestFit="1" customWidth="1"/>
    <col min="6" max="6" width="9.00390625" style="4" bestFit="1" customWidth="1"/>
    <col min="7" max="7" width="17.00390625" style="3" bestFit="1" customWidth="1"/>
    <col min="8" max="8" width="9.00390625" style="4" bestFit="1" customWidth="1"/>
    <col min="9" max="9" width="16.8515625" style="3" bestFit="1" customWidth="1"/>
    <col min="10" max="10" width="9.00390625" style="4" bestFit="1" customWidth="1"/>
    <col min="11" max="11" width="11.28125" style="4" bestFit="1" customWidth="1"/>
    <col min="12" max="13" width="9.140625" style="4" customWidth="1"/>
    <col min="14" max="16384" width="9.140625" style="3" customWidth="1"/>
  </cols>
  <sheetData>
    <row r="1" spans="1:12" s="7" customFormat="1" ht="18.75">
      <c r="A1" s="6" t="s">
        <v>256</v>
      </c>
      <c r="D1" s="8"/>
      <c r="F1" s="8"/>
      <c r="H1" s="8"/>
      <c r="I1" s="8"/>
      <c r="J1" s="8"/>
      <c r="L1" s="8"/>
    </row>
    <row r="2" spans="1:13" s="1" customFormat="1" ht="15.75">
      <c r="A2" s="2" t="s">
        <v>5</v>
      </c>
      <c r="B2" s="2" t="s">
        <v>0</v>
      </c>
      <c r="C2" s="2" t="s">
        <v>1</v>
      </c>
      <c r="D2" s="2" t="s">
        <v>8</v>
      </c>
      <c r="E2" s="2" t="s">
        <v>2</v>
      </c>
      <c r="F2" s="2" t="s">
        <v>8</v>
      </c>
      <c r="G2" s="2" t="s">
        <v>3</v>
      </c>
      <c r="H2" s="2" t="s">
        <v>8</v>
      </c>
      <c r="I2" s="2" t="s">
        <v>4</v>
      </c>
      <c r="J2" s="2" t="s">
        <v>8</v>
      </c>
      <c r="K2" s="2" t="s">
        <v>10</v>
      </c>
      <c r="L2" s="2" t="s">
        <v>134</v>
      </c>
      <c r="M2" s="2"/>
    </row>
    <row r="3" spans="1:13" ht="15.75">
      <c r="A3" s="4">
        <v>1</v>
      </c>
      <c r="B3" s="15" t="s">
        <v>63</v>
      </c>
      <c r="C3" s="10" t="s">
        <v>246</v>
      </c>
      <c r="D3" s="9">
        <f>TIME(0,12,21)</f>
        <v>0.008576388888888889</v>
      </c>
      <c r="E3" s="10" t="s">
        <v>76</v>
      </c>
      <c r="F3" s="9">
        <f>TIME(0,25,23)-D3</f>
        <v>0.009050925925925926</v>
      </c>
      <c r="G3" s="10" t="s">
        <v>78</v>
      </c>
      <c r="H3" s="9">
        <f>TIME(0,38,47)-D3-F3</f>
        <v>0.009305555555555555</v>
      </c>
      <c r="I3" s="10" t="s">
        <v>247</v>
      </c>
      <c r="J3" s="9">
        <f>TIME(0,52,0)-D3-F3-H3</f>
        <v>0.009178240740740742</v>
      </c>
      <c r="K3" s="11">
        <f>+J3+H3+F3+D3</f>
        <v>0.036111111111111115</v>
      </c>
      <c r="L3" s="4">
        <v>5</v>
      </c>
      <c r="M3" s="14"/>
    </row>
    <row r="4" spans="1:13" ht="15.75">
      <c r="A4" s="4">
        <v>2</v>
      </c>
      <c r="B4" s="15" t="s">
        <v>27</v>
      </c>
      <c r="C4" s="10" t="s">
        <v>73</v>
      </c>
      <c r="D4" s="9">
        <f>TIME(0,13,44)</f>
        <v>0.009537037037037037</v>
      </c>
      <c r="E4" s="10" t="s">
        <v>183</v>
      </c>
      <c r="F4" s="9">
        <f>TIME(0,26,15)-D4</f>
        <v>0.008692129629629631</v>
      </c>
      <c r="G4" s="10" t="s">
        <v>74</v>
      </c>
      <c r="H4" s="9">
        <f>TIME(0,39,14)-D4-F4</f>
        <v>0.009016203703703702</v>
      </c>
      <c r="I4" s="10" t="s">
        <v>184</v>
      </c>
      <c r="J4" s="9">
        <f>TIME(0,53,34)-D4-F4-H4</f>
        <v>0.009953703703703699</v>
      </c>
      <c r="K4" s="11">
        <f>+J4+H4+F4+D4</f>
        <v>0.03719907407407407</v>
      </c>
      <c r="L4" s="4">
        <v>4</v>
      </c>
      <c r="M4" s="14"/>
    </row>
    <row r="5" spans="1:13" ht="15.75">
      <c r="A5" s="4">
        <v>3</v>
      </c>
      <c r="B5" s="15" t="s">
        <v>52</v>
      </c>
      <c r="C5" s="10" t="s">
        <v>209</v>
      </c>
      <c r="D5" s="9">
        <f>TIME(0,14,46)</f>
        <v>0.01025462962962963</v>
      </c>
      <c r="E5" s="10" t="s">
        <v>54</v>
      </c>
      <c r="F5" s="9">
        <f>TIME(0,27,53)-D5</f>
        <v>0.009108796296296297</v>
      </c>
      <c r="G5" s="10" t="s">
        <v>210</v>
      </c>
      <c r="H5" s="9">
        <f>TIME(0,41,5)-D5-F5</f>
        <v>0.009166666666666668</v>
      </c>
      <c r="I5" s="10" t="s">
        <v>211</v>
      </c>
      <c r="J5" s="9">
        <f>TIME(0,55,40)-D5-F5-H5</f>
        <v>0.010127314814814813</v>
      </c>
      <c r="K5" s="11">
        <f>+J5+H5+F5+D5</f>
        <v>0.038657407407407404</v>
      </c>
      <c r="L5" s="4">
        <v>3</v>
      </c>
      <c r="M5" s="14"/>
    </row>
    <row r="6" spans="1:13" ht="15.75">
      <c r="A6" s="4">
        <v>4</v>
      </c>
      <c r="B6" s="15" t="s">
        <v>18</v>
      </c>
      <c r="C6" s="10" t="s">
        <v>79</v>
      </c>
      <c r="D6" s="9">
        <f>TIME(0,14,1)</f>
        <v>0.009733796296296298</v>
      </c>
      <c r="E6" s="10" t="s">
        <v>140</v>
      </c>
      <c r="F6" s="9">
        <f>TIME(0,28,43)-D6</f>
        <v>0.010208333333333331</v>
      </c>
      <c r="G6" s="10" t="s">
        <v>139</v>
      </c>
      <c r="H6" s="9">
        <f>TIME(0,42,7)-D6-F6</f>
        <v>0.009305555555555555</v>
      </c>
      <c r="I6" s="10" t="s">
        <v>144</v>
      </c>
      <c r="J6" s="9">
        <f>TIME(0,57,27)-D6-F6-H6</f>
        <v>0.010648148148148148</v>
      </c>
      <c r="K6" s="11">
        <f>+J6+H6+F6+D6</f>
        <v>0.03989583333333333</v>
      </c>
      <c r="L6" s="4">
        <v>2</v>
      </c>
      <c r="M6" s="14"/>
    </row>
    <row r="7" spans="1:13" ht="15.75">
      <c r="A7" s="4">
        <v>5</v>
      </c>
      <c r="B7" s="15" t="s">
        <v>42</v>
      </c>
      <c r="C7" s="10" t="s">
        <v>243</v>
      </c>
      <c r="D7" s="9">
        <f>TIME(0,15,33)</f>
        <v>0.010798611111111111</v>
      </c>
      <c r="E7" s="10" t="s">
        <v>80</v>
      </c>
      <c r="F7" s="9">
        <f>TIME(0,28,25)-D7</f>
        <v>0.008935185185185187</v>
      </c>
      <c r="G7" s="10" t="s">
        <v>244</v>
      </c>
      <c r="H7" s="9">
        <f>TIME(0,44,35)-D7-F7</f>
        <v>0.011226851851851854</v>
      </c>
      <c r="I7" s="10" t="s">
        <v>243</v>
      </c>
      <c r="J7" s="9">
        <f>TIME(0,60,27)-D7-F7-H7</f>
        <v>0.01101851851851852</v>
      </c>
      <c r="K7" s="11">
        <f>+J7+H7+F7+D7</f>
        <v>0.04197916666666667</v>
      </c>
      <c r="L7" s="4">
        <v>1</v>
      </c>
      <c r="M7" s="14"/>
    </row>
    <row r="8" spans="1:14" ht="15.75">
      <c r="A8" s="4" t="s">
        <v>9</v>
      </c>
      <c r="B8" s="3"/>
      <c r="M8" s="19"/>
      <c r="N8" s="4"/>
    </row>
    <row r="9" spans="2:14" ht="15.75">
      <c r="B9" s="1" t="s">
        <v>259</v>
      </c>
      <c r="M9" s="19"/>
      <c r="N9" s="4"/>
    </row>
    <row r="10" spans="1:14" ht="15.75">
      <c r="A10" s="4" t="s">
        <v>9</v>
      </c>
      <c r="B10" s="3"/>
      <c r="M10" s="19"/>
      <c r="N10" s="4"/>
    </row>
    <row r="11" spans="1:4" ht="15.75">
      <c r="A11" s="4">
        <v>1</v>
      </c>
      <c r="B11" s="15" t="s">
        <v>63</v>
      </c>
      <c r="C11" s="2">
        <v>8</v>
      </c>
      <c r="D11" s="14"/>
    </row>
    <row r="12" spans="1:4" ht="15.75">
      <c r="A12" s="4">
        <v>2</v>
      </c>
      <c r="B12" s="15" t="s">
        <v>27</v>
      </c>
      <c r="C12" s="2">
        <v>8</v>
      </c>
      <c r="D12" s="14"/>
    </row>
    <row r="13" spans="1:4" ht="15.75">
      <c r="A13" s="4">
        <v>3</v>
      </c>
      <c r="B13" s="15" t="s">
        <v>18</v>
      </c>
      <c r="C13" s="2">
        <v>4</v>
      </c>
      <c r="D13" s="14"/>
    </row>
    <row r="14" spans="1:4" ht="15.75">
      <c r="A14" s="4">
        <v>4</v>
      </c>
      <c r="B14" s="15" t="s">
        <v>52</v>
      </c>
      <c r="C14" s="2">
        <v>3</v>
      </c>
      <c r="D14" s="14"/>
    </row>
    <row r="15" spans="1:4" ht="15.75">
      <c r="A15" s="4">
        <v>5</v>
      </c>
      <c r="B15" s="15" t="s">
        <v>42</v>
      </c>
      <c r="C15" s="2">
        <v>2</v>
      </c>
      <c r="D15" s="14"/>
    </row>
    <row r="16" ht="15.75">
      <c r="C16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14" sqref="C14:C20"/>
    </sheetView>
  </sheetViews>
  <sheetFormatPr defaultColWidth="9.140625" defaultRowHeight="15"/>
  <cols>
    <col min="1" max="1" width="9.00390625" style="4" bestFit="1" customWidth="1"/>
    <col min="2" max="2" width="24.421875" style="1" bestFit="1" customWidth="1"/>
    <col min="3" max="3" width="20.00390625" style="3" bestFit="1" customWidth="1"/>
    <col min="4" max="4" width="9.00390625" style="4" bestFit="1" customWidth="1"/>
    <col min="5" max="5" width="14.28125" style="3" bestFit="1" customWidth="1"/>
    <col min="6" max="6" width="9.00390625" style="4" bestFit="1" customWidth="1"/>
    <col min="7" max="7" width="21.140625" style="3" bestFit="1" customWidth="1"/>
    <col min="8" max="8" width="9.00390625" style="4" bestFit="1" customWidth="1"/>
    <col min="9" max="9" width="11.28125" style="4" bestFit="1" customWidth="1"/>
    <col min="10" max="11" width="9.140625" style="4" customWidth="1"/>
    <col min="12" max="16384" width="9.140625" style="3" customWidth="1"/>
  </cols>
  <sheetData>
    <row r="1" spans="1:11" s="7" customFormat="1" ht="18.75">
      <c r="A1" s="6" t="s">
        <v>256</v>
      </c>
      <c r="D1" s="8"/>
      <c r="F1" s="8"/>
      <c r="H1" s="8"/>
      <c r="I1" s="8"/>
      <c r="J1" s="8"/>
      <c r="K1" s="8"/>
    </row>
    <row r="2" spans="1:11" s="1" customFormat="1" ht="15.75">
      <c r="A2" s="2" t="s">
        <v>5</v>
      </c>
      <c r="B2" s="2" t="s">
        <v>0</v>
      </c>
      <c r="C2" s="2" t="s">
        <v>1</v>
      </c>
      <c r="D2" s="2" t="s">
        <v>8</v>
      </c>
      <c r="E2" s="2" t="s">
        <v>2</v>
      </c>
      <c r="F2" s="2" t="s">
        <v>8</v>
      </c>
      <c r="G2" s="2" t="s">
        <v>3</v>
      </c>
      <c r="H2" s="2" t="s">
        <v>8</v>
      </c>
      <c r="I2" s="2" t="s">
        <v>10</v>
      </c>
      <c r="J2" s="2" t="s">
        <v>134</v>
      </c>
      <c r="K2" s="2"/>
    </row>
    <row r="3" spans="1:11" ht="15.75">
      <c r="A3" s="4">
        <v>1</v>
      </c>
      <c r="B3" s="15" t="s">
        <v>60</v>
      </c>
      <c r="C3" s="10" t="s">
        <v>119</v>
      </c>
      <c r="D3" s="9">
        <f>TIME(0,14,29)</f>
        <v>0.01005787037037037</v>
      </c>
      <c r="E3" s="10" t="s">
        <v>118</v>
      </c>
      <c r="F3" s="9">
        <f>TIME(0,28,47)-D3</f>
        <v>0.009930555555555557</v>
      </c>
      <c r="G3" s="10" t="s">
        <v>173</v>
      </c>
      <c r="H3" s="9">
        <f>TIME(0,42,48)-D3-F3</f>
        <v>0.009733796296296292</v>
      </c>
      <c r="I3" s="11">
        <f aca="true" t="shared" si="0" ref="I3:I9">+H3+F3+D3</f>
        <v>0.02972222222222222</v>
      </c>
      <c r="J3" s="4">
        <v>5</v>
      </c>
      <c r="K3" s="14"/>
    </row>
    <row r="4" spans="1:11" ht="15.75">
      <c r="A4" s="4">
        <v>2</v>
      </c>
      <c r="B4" s="15" t="s">
        <v>23</v>
      </c>
      <c r="C4" s="10" t="s">
        <v>137</v>
      </c>
      <c r="D4" s="9">
        <f>TIME(0,13,26)</f>
        <v>0.009328703703703704</v>
      </c>
      <c r="E4" s="10" t="s">
        <v>117</v>
      </c>
      <c r="F4" s="9">
        <f>TIME(0,28,23)-D4</f>
        <v>0.010381944444444444</v>
      </c>
      <c r="G4" s="10" t="s">
        <v>120</v>
      </c>
      <c r="H4" s="9">
        <f>TIME(0,42,55)-D4-F4</f>
        <v>0.010092592592592594</v>
      </c>
      <c r="I4" s="11">
        <f t="shared" si="0"/>
        <v>0.02980324074074074</v>
      </c>
      <c r="J4" s="4">
        <v>4</v>
      </c>
      <c r="K4" s="14"/>
    </row>
    <row r="5" spans="1:11" ht="15.75">
      <c r="A5" s="4">
        <v>3</v>
      </c>
      <c r="B5" s="15" t="s">
        <v>110</v>
      </c>
      <c r="C5" s="10" t="s">
        <v>112</v>
      </c>
      <c r="D5" s="9">
        <f>TIME(0,15,18)</f>
        <v>0.010625</v>
      </c>
      <c r="E5" s="10" t="s">
        <v>111</v>
      </c>
      <c r="F5" s="9">
        <f>TIME(0,30,14)-D5</f>
        <v>0.010370370370370372</v>
      </c>
      <c r="G5" s="10" t="s">
        <v>113</v>
      </c>
      <c r="H5" s="9">
        <f>TIME(0,44,59)-D5-F5</f>
        <v>0.010243055555555559</v>
      </c>
      <c r="I5" s="11">
        <f t="shared" si="0"/>
        <v>0.031238425925925933</v>
      </c>
      <c r="J5" s="4">
        <v>3</v>
      </c>
      <c r="K5" s="14"/>
    </row>
    <row r="6" spans="1:11" ht="15.75">
      <c r="A6" s="4">
        <v>4</v>
      </c>
      <c r="B6" s="15" t="s">
        <v>101</v>
      </c>
      <c r="C6" s="10" t="s">
        <v>114</v>
      </c>
      <c r="D6" s="9">
        <f>TIME(0,14,51)</f>
        <v>0.0103125</v>
      </c>
      <c r="E6" s="10" t="s">
        <v>145</v>
      </c>
      <c r="F6" s="9">
        <f>TIME(0,29,40)-D6</f>
        <v>0.010289351851851853</v>
      </c>
      <c r="G6" s="10" t="s">
        <v>146</v>
      </c>
      <c r="H6" s="9">
        <f>TIME(0,45,7)-D6-F6</f>
        <v>0.01072916666666666</v>
      </c>
      <c r="I6" s="11">
        <f t="shared" si="0"/>
        <v>0.031331018518518515</v>
      </c>
      <c r="J6" s="4">
        <v>2</v>
      </c>
      <c r="K6" s="14"/>
    </row>
    <row r="7" spans="1:11" ht="15.75">
      <c r="A7" s="4">
        <v>5</v>
      </c>
      <c r="B7" s="15" t="s">
        <v>153</v>
      </c>
      <c r="C7" s="10" t="s">
        <v>212</v>
      </c>
      <c r="D7" s="9">
        <f>TIME(0,16,5)</f>
        <v>0.011168981481481481</v>
      </c>
      <c r="E7" s="10" t="s">
        <v>53</v>
      </c>
      <c r="F7" s="9">
        <f>TIME(0,31,47)-D7</f>
        <v>0.010902777777777779</v>
      </c>
      <c r="G7" s="10" t="s">
        <v>213</v>
      </c>
      <c r="H7" s="9">
        <f>TIME(0,46,39)-D7-F7</f>
        <v>0.010324074074074072</v>
      </c>
      <c r="I7" s="11">
        <f t="shared" si="0"/>
        <v>0.03239583333333333</v>
      </c>
      <c r="J7" s="4">
        <v>1</v>
      </c>
      <c r="K7" s="14"/>
    </row>
    <row r="8" spans="1:11" ht="15.75">
      <c r="A8" s="4">
        <v>6</v>
      </c>
      <c r="B8" s="15" t="s">
        <v>58</v>
      </c>
      <c r="C8" s="10" t="s">
        <v>138</v>
      </c>
      <c r="D8" s="9">
        <f>TIME(0,17,15)</f>
        <v>0.011979166666666666</v>
      </c>
      <c r="E8" s="10" t="s">
        <v>190</v>
      </c>
      <c r="F8" s="9">
        <f>TIME(0,33,12)-D8</f>
        <v>0.011076388888888889</v>
      </c>
      <c r="G8" s="10" t="s">
        <v>127</v>
      </c>
      <c r="H8" s="9">
        <f>TIME(0,48,50)-D8-F8</f>
        <v>0.010856481481481484</v>
      </c>
      <c r="I8" s="11">
        <f t="shared" si="0"/>
        <v>0.03391203703703704</v>
      </c>
      <c r="K8" s="14"/>
    </row>
    <row r="9" spans="1:11" ht="15.75">
      <c r="A9" s="4">
        <v>7</v>
      </c>
      <c r="B9" s="15" t="s">
        <v>154</v>
      </c>
      <c r="C9" s="10" t="s">
        <v>214</v>
      </c>
      <c r="D9" s="9">
        <f>TIME(0,16,37)</f>
        <v>0.011539351851851851</v>
      </c>
      <c r="E9" s="10" t="s">
        <v>215</v>
      </c>
      <c r="F9" s="9">
        <f>TIME(0,39,13)-D9</f>
        <v>0.01569444444444445</v>
      </c>
      <c r="G9" s="10" t="s">
        <v>216</v>
      </c>
      <c r="H9" s="9">
        <f>TIME(0,58,25)-D9-F9</f>
        <v>0.013333333333333329</v>
      </c>
      <c r="I9" s="11">
        <f t="shared" si="0"/>
        <v>0.04056712962962963</v>
      </c>
      <c r="K9" s="14"/>
    </row>
    <row r="10" spans="2:11" ht="15.75">
      <c r="B10" s="15" t="s">
        <v>42</v>
      </c>
      <c r="C10" s="10" t="s">
        <v>242</v>
      </c>
      <c r="D10" s="9">
        <f>TIME(0,20,47)</f>
        <v>0.014432870370370372</v>
      </c>
      <c r="E10" s="10" t="s">
        <v>133</v>
      </c>
      <c r="F10" s="9">
        <f>TIME(0,46,31)-D10</f>
        <v>0.017870370370370363</v>
      </c>
      <c r="G10" s="10" t="s">
        <v>9</v>
      </c>
      <c r="H10" s="18" t="s">
        <v>9</v>
      </c>
      <c r="I10" s="11" t="s">
        <v>9</v>
      </c>
      <c r="K10" s="14"/>
    </row>
    <row r="11" spans="1:13" ht="15.75">
      <c r="A11" s="4" t="s">
        <v>9</v>
      </c>
      <c r="B11" s="3"/>
      <c r="I11" s="3"/>
      <c r="L11" s="19"/>
      <c r="M11" s="4"/>
    </row>
    <row r="12" spans="2:13" ht="18.75">
      <c r="B12" s="1" t="s">
        <v>259</v>
      </c>
      <c r="C12" s="8"/>
      <c r="D12" s="8"/>
      <c r="I12" s="3"/>
      <c r="L12" s="19"/>
      <c r="M12" s="4"/>
    </row>
    <row r="13" spans="1:13" ht="15.75">
      <c r="A13" s="4" t="s">
        <v>9</v>
      </c>
      <c r="B13" s="3"/>
      <c r="C13" s="2"/>
      <c r="D13" s="2"/>
      <c r="I13" s="3"/>
      <c r="L13" s="19"/>
      <c r="M13" s="4"/>
    </row>
    <row r="14" spans="1:4" ht="15.75">
      <c r="A14" s="4">
        <v>1</v>
      </c>
      <c r="B14" s="15" t="s">
        <v>60</v>
      </c>
      <c r="C14" s="2">
        <v>9</v>
      </c>
      <c r="D14" s="14"/>
    </row>
    <row r="15" spans="1:4" ht="15.75">
      <c r="A15" s="4">
        <v>2</v>
      </c>
      <c r="B15" s="15" t="s">
        <v>23</v>
      </c>
      <c r="C15" s="2">
        <v>9</v>
      </c>
      <c r="D15" s="14"/>
    </row>
    <row r="16" spans="1:4" ht="15.75">
      <c r="A16" s="4">
        <v>3</v>
      </c>
      <c r="B16" s="15" t="s">
        <v>110</v>
      </c>
      <c r="C16" s="2">
        <v>6</v>
      </c>
      <c r="D16" s="14"/>
    </row>
    <row r="17" spans="1:4" ht="15.75">
      <c r="A17" s="4">
        <v>4</v>
      </c>
      <c r="B17" s="15" t="s">
        <v>101</v>
      </c>
      <c r="C17" s="2">
        <v>4</v>
      </c>
      <c r="D17" s="14"/>
    </row>
    <row r="18" spans="1:4" ht="15.75">
      <c r="A18" s="4">
        <v>5</v>
      </c>
      <c r="B18" s="15" t="s">
        <v>153</v>
      </c>
      <c r="C18" s="2">
        <v>1</v>
      </c>
      <c r="D18" s="14"/>
    </row>
    <row r="19" spans="2:4" ht="15.75">
      <c r="B19" s="15" t="s">
        <v>42</v>
      </c>
      <c r="C19" s="2">
        <v>1</v>
      </c>
      <c r="D19" s="14"/>
    </row>
    <row r="20" spans="3:4" ht="15.75">
      <c r="C20" s="2"/>
      <c r="D20" s="14"/>
    </row>
    <row r="21" spans="3:4" ht="15.75">
      <c r="C21" s="4"/>
      <c r="D21" s="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00390625" style="4" bestFit="1" customWidth="1"/>
    <col min="2" max="2" width="21.421875" style="1" bestFit="1" customWidth="1"/>
    <col min="3" max="3" width="15.421875" style="3" bestFit="1" customWidth="1"/>
    <col min="4" max="4" width="9.00390625" style="4" bestFit="1" customWidth="1"/>
    <col min="5" max="5" width="17.7109375" style="3" bestFit="1" customWidth="1"/>
    <col min="6" max="6" width="9.00390625" style="4" bestFit="1" customWidth="1"/>
    <col min="7" max="7" width="15.57421875" style="3" customWidth="1"/>
    <col min="8" max="8" width="9.00390625" style="4" bestFit="1" customWidth="1"/>
    <col min="9" max="9" width="11.28125" style="4" bestFit="1" customWidth="1"/>
    <col min="10" max="16384" width="9.140625" style="3" customWidth="1"/>
  </cols>
  <sheetData>
    <row r="1" spans="1:9" s="7" customFormat="1" ht="18.75">
      <c r="A1" s="6" t="s">
        <v>256</v>
      </c>
      <c r="D1" s="8"/>
      <c r="F1" s="8"/>
      <c r="H1" s="8"/>
      <c r="I1" s="8"/>
    </row>
    <row r="2" spans="1:10" s="1" customFormat="1" ht="15.75">
      <c r="A2" s="2" t="s">
        <v>5</v>
      </c>
      <c r="B2" s="2" t="s">
        <v>0</v>
      </c>
      <c r="C2" s="2" t="s">
        <v>1</v>
      </c>
      <c r="D2" s="2" t="s">
        <v>8</v>
      </c>
      <c r="E2" s="2" t="s">
        <v>2</v>
      </c>
      <c r="F2" s="2" t="s">
        <v>8</v>
      </c>
      <c r="G2" s="2" t="s">
        <v>3</v>
      </c>
      <c r="H2" s="2" t="s">
        <v>8</v>
      </c>
      <c r="I2" s="2" t="s">
        <v>10</v>
      </c>
      <c r="J2" s="2" t="s">
        <v>134</v>
      </c>
    </row>
    <row r="3" spans="1:10" ht="15.75">
      <c r="A3" s="4">
        <v>1</v>
      </c>
      <c r="B3" s="15" t="s">
        <v>18</v>
      </c>
      <c r="C3" s="10" t="s">
        <v>147</v>
      </c>
      <c r="D3" s="9">
        <f>TIME(0,14,34)</f>
        <v>0.010115740740740741</v>
      </c>
      <c r="E3" s="10" t="s">
        <v>148</v>
      </c>
      <c r="F3" s="9">
        <f>TIME(0,31,2)-D3</f>
        <v>0.011435185185185187</v>
      </c>
      <c r="G3" s="10" t="s">
        <v>149</v>
      </c>
      <c r="H3" s="9">
        <f>TIME(0,47,43)-D3-F3</f>
        <v>0.011585648148148147</v>
      </c>
      <c r="I3" s="11">
        <f>+H3+F3+D3</f>
        <v>0.033136574074074075</v>
      </c>
      <c r="J3" s="4">
        <v>3</v>
      </c>
    </row>
    <row r="4" spans="1:10" ht="15.75">
      <c r="A4" s="4">
        <v>2</v>
      </c>
      <c r="B4" s="15" t="s">
        <v>23</v>
      </c>
      <c r="C4" s="10" t="s">
        <v>125</v>
      </c>
      <c r="D4" s="9">
        <f>TIME(0,16,52)</f>
        <v>0.011712962962962965</v>
      </c>
      <c r="E4" s="10" t="s">
        <v>192</v>
      </c>
      <c r="F4" s="9">
        <f>TIME(0,32,47)-D4</f>
        <v>0.011053240740740737</v>
      </c>
      <c r="G4" s="10" t="s">
        <v>191</v>
      </c>
      <c r="H4" s="9">
        <f>TIME(0,53,19)-D4-F4</f>
        <v>0.014259259259259258</v>
      </c>
      <c r="I4" s="11">
        <f>+H4+F4+D4</f>
        <v>0.03702546296296296</v>
      </c>
      <c r="J4" s="4">
        <v>2</v>
      </c>
    </row>
    <row r="5" spans="1:10" s="21" customFormat="1" ht="15.75">
      <c r="A5" s="22">
        <v>3</v>
      </c>
      <c r="B5" s="15" t="s">
        <v>42</v>
      </c>
      <c r="C5" s="10" t="s">
        <v>261</v>
      </c>
      <c r="D5" s="9">
        <f>TIME(0,15,16)</f>
        <v>0.010601851851851854</v>
      </c>
      <c r="E5" s="10" t="s">
        <v>262</v>
      </c>
      <c r="F5" s="9">
        <f>TIME(0,37,48)-D5</f>
        <v>0.015648148148148147</v>
      </c>
      <c r="G5" s="10" t="s">
        <v>263</v>
      </c>
      <c r="H5" s="9">
        <f>TIME(0,55,2)-D5-F5</f>
        <v>0.011967592592592585</v>
      </c>
      <c r="I5" s="11">
        <f>+H5+F5+D5</f>
        <v>0.03821759259259259</v>
      </c>
      <c r="J5" s="22">
        <v>1</v>
      </c>
    </row>
    <row r="6" spans="1:9" ht="15.75">
      <c r="A6" s="4" t="s">
        <v>9</v>
      </c>
      <c r="B6" s="15" t="s">
        <v>62</v>
      </c>
      <c r="C6" s="10" t="s">
        <v>116</v>
      </c>
      <c r="D6" s="9">
        <f>TIME(0,17,6)</f>
        <v>0.011875000000000002</v>
      </c>
      <c r="E6" s="10"/>
      <c r="F6" s="14"/>
      <c r="G6" s="10"/>
      <c r="H6" s="14"/>
      <c r="I6" s="14"/>
    </row>
    <row r="7" spans="1:12" ht="15.75">
      <c r="A7" s="4" t="s">
        <v>9</v>
      </c>
      <c r="B7" s="3"/>
      <c r="I7" s="3"/>
      <c r="J7" s="4"/>
      <c r="K7" s="19"/>
      <c r="L7" s="4"/>
    </row>
    <row r="8" spans="2:12" ht="18.75">
      <c r="B8" s="1" t="s">
        <v>259</v>
      </c>
      <c r="C8" s="8"/>
      <c r="D8" s="8"/>
      <c r="I8" s="3"/>
      <c r="J8" s="4"/>
      <c r="K8" s="19"/>
      <c r="L8" s="4"/>
    </row>
    <row r="9" spans="1:12" ht="15.75">
      <c r="A9" s="4" t="s">
        <v>9</v>
      </c>
      <c r="B9" s="3"/>
      <c r="C9" s="2"/>
      <c r="D9" s="2"/>
      <c r="I9" s="3"/>
      <c r="J9" s="4"/>
      <c r="K9" s="19"/>
      <c r="L9" s="4"/>
    </row>
    <row r="10" spans="1:3" ht="15.75">
      <c r="A10" s="4">
        <v>1</v>
      </c>
      <c r="B10" s="15" t="s">
        <v>23</v>
      </c>
      <c r="C10" s="2">
        <v>4</v>
      </c>
    </row>
    <row r="11" spans="1:3" ht="15.75">
      <c r="A11" s="4">
        <v>2</v>
      </c>
      <c r="B11" s="15" t="s">
        <v>18</v>
      </c>
      <c r="C11" s="2">
        <v>3</v>
      </c>
    </row>
    <row r="12" spans="1:3" ht="15.75">
      <c r="A12" s="4">
        <v>3</v>
      </c>
      <c r="B12" s="1" t="s">
        <v>42</v>
      </c>
      <c r="C12" s="2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8" sqref="A8:IV10"/>
    </sheetView>
  </sheetViews>
  <sheetFormatPr defaultColWidth="9.140625" defaultRowHeight="15"/>
  <cols>
    <col min="1" max="1" width="9.00390625" style="4" bestFit="1" customWidth="1"/>
    <col min="2" max="2" width="24.421875" style="1" bestFit="1" customWidth="1"/>
    <col min="3" max="3" width="15.421875" style="3" bestFit="1" customWidth="1"/>
    <col min="4" max="4" width="9.00390625" style="4" bestFit="1" customWidth="1"/>
    <col min="5" max="5" width="20.421875" style="3" customWidth="1"/>
    <col min="6" max="6" width="9.00390625" style="4" bestFit="1" customWidth="1"/>
    <col min="7" max="7" width="24.00390625" style="3" bestFit="1" customWidth="1"/>
    <col min="8" max="8" width="9.00390625" style="4" bestFit="1" customWidth="1"/>
    <col min="9" max="9" width="11.28125" style="4" bestFit="1" customWidth="1"/>
    <col min="10" max="16384" width="9.140625" style="3" customWidth="1"/>
  </cols>
  <sheetData>
    <row r="1" spans="1:9" s="7" customFormat="1" ht="18.75">
      <c r="A1" s="6" t="s">
        <v>256</v>
      </c>
      <c r="D1" s="8"/>
      <c r="F1" s="8"/>
      <c r="H1" s="8"/>
      <c r="I1" s="8"/>
    </row>
    <row r="2" spans="1:10" s="1" customFormat="1" ht="15.75">
      <c r="A2" s="2" t="s">
        <v>5</v>
      </c>
      <c r="B2" s="2" t="s">
        <v>0</v>
      </c>
      <c r="C2" s="2" t="s">
        <v>1</v>
      </c>
      <c r="D2" s="2" t="s">
        <v>8</v>
      </c>
      <c r="E2" s="2" t="s">
        <v>2</v>
      </c>
      <c r="F2" s="2" t="s">
        <v>8</v>
      </c>
      <c r="G2" s="2" t="s">
        <v>3</v>
      </c>
      <c r="H2" s="2" t="s">
        <v>8</v>
      </c>
      <c r="I2" s="2" t="s">
        <v>10</v>
      </c>
      <c r="J2" s="2" t="s">
        <v>134</v>
      </c>
    </row>
    <row r="3" spans="1:10" ht="15.75">
      <c r="A3" s="4">
        <v>1</v>
      </c>
      <c r="B3" s="15" t="s">
        <v>60</v>
      </c>
      <c r="C3" s="10" t="s">
        <v>86</v>
      </c>
      <c r="D3" s="9">
        <f>TIME(0,19,45)</f>
        <v>0.013715277777777778</v>
      </c>
      <c r="E3" s="10" t="s">
        <v>163</v>
      </c>
      <c r="F3" s="9">
        <f>TIME(0,33,16)-D3</f>
        <v>0.009386574074074071</v>
      </c>
      <c r="G3" s="10" t="s">
        <v>164</v>
      </c>
      <c r="H3" s="9">
        <f>TIME(0,47,14)-D3-F3</f>
        <v>0.009699074074074079</v>
      </c>
      <c r="I3" s="11">
        <f>+H3+F3+D3</f>
        <v>0.03280092592592593</v>
      </c>
      <c r="J3" s="4">
        <v>4</v>
      </c>
    </row>
    <row r="4" spans="1:10" ht="15.75">
      <c r="A4" s="4">
        <v>2</v>
      </c>
      <c r="B4" s="15" t="s">
        <v>101</v>
      </c>
      <c r="C4" s="10" t="s">
        <v>253</v>
      </c>
      <c r="D4" s="9">
        <f>TIME(0,16,17)</f>
        <v>0.011307870370370371</v>
      </c>
      <c r="E4" s="10" t="s">
        <v>254</v>
      </c>
      <c r="F4" s="9">
        <f>TIME(0,32,8)-D4</f>
        <v>0.011006944444444444</v>
      </c>
      <c r="G4" s="10" t="s">
        <v>102</v>
      </c>
      <c r="H4" s="9">
        <f>TIME(0,47,21)-D4-F4</f>
        <v>0.010567129629629628</v>
      </c>
      <c r="I4" s="11">
        <f>+H4+F4+D4</f>
        <v>0.03288194444444444</v>
      </c>
      <c r="J4" s="4">
        <v>3</v>
      </c>
    </row>
    <row r="5" spans="1:10" ht="15.75">
      <c r="A5" s="4">
        <v>3</v>
      </c>
      <c r="B5" s="15" t="s">
        <v>42</v>
      </c>
      <c r="C5" s="10" t="s">
        <v>232</v>
      </c>
      <c r="D5" s="9">
        <f>TIME(0,17,37)</f>
        <v>0.012233796296296296</v>
      </c>
      <c r="E5" s="10" t="s">
        <v>233</v>
      </c>
      <c r="F5" s="9">
        <f>TIME(0,33,33)-D5</f>
        <v>0.01106481481481481</v>
      </c>
      <c r="G5" s="10" t="s">
        <v>81</v>
      </c>
      <c r="H5" s="9">
        <f>TIME(0,50,22)-D5-F5</f>
        <v>0.01167824074074074</v>
      </c>
      <c r="I5" s="11">
        <f>+H5+F5+D5</f>
        <v>0.03497685185185185</v>
      </c>
      <c r="J5" s="4">
        <v>2</v>
      </c>
    </row>
    <row r="6" spans="1:10" ht="15.75">
      <c r="A6" s="4">
        <v>4</v>
      </c>
      <c r="B6" s="15" t="s">
        <v>153</v>
      </c>
      <c r="C6" s="10" t="s">
        <v>155</v>
      </c>
      <c r="D6" s="17">
        <f>TIME(0,16,3)</f>
        <v>0.011145833333333334</v>
      </c>
      <c r="E6" s="10" t="s">
        <v>157</v>
      </c>
      <c r="F6" s="9">
        <f>TIME(0,34,9)-D6</f>
        <v>0.012569444444444442</v>
      </c>
      <c r="G6" s="10" t="s">
        <v>66</v>
      </c>
      <c r="H6" s="9">
        <f>TIME(0,50,56)-D6-F6</f>
        <v>0.011655092592592588</v>
      </c>
      <c r="I6" s="11">
        <f>+H6+F6+D6</f>
        <v>0.035370370370370365</v>
      </c>
      <c r="J6" s="4">
        <v>1</v>
      </c>
    </row>
    <row r="7" spans="1:9" ht="15.75">
      <c r="A7" s="4">
        <v>5</v>
      </c>
      <c r="B7" s="15" t="s">
        <v>154</v>
      </c>
      <c r="C7" s="10" t="s">
        <v>156</v>
      </c>
      <c r="D7" s="17">
        <f>TIME(0,19,18)</f>
        <v>0.013402777777777777</v>
      </c>
      <c r="E7" s="10" t="s">
        <v>158</v>
      </c>
      <c r="F7" s="9">
        <f>TIME(0,39,28)-D7</f>
        <v>0.01400462962962963</v>
      </c>
      <c r="G7" s="10" t="s">
        <v>159</v>
      </c>
      <c r="H7" s="9">
        <f>TIME(1,0,33)-D7-F7</f>
        <v>0.014641203703703705</v>
      </c>
      <c r="I7" s="11">
        <f>+H7+F7+D7</f>
        <v>0.04204861111111111</v>
      </c>
    </row>
    <row r="11" spans="1:3" ht="15.75">
      <c r="A11" s="4">
        <v>1</v>
      </c>
      <c r="B11" s="15" t="s">
        <v>101</v>
      </c>
      <c r="C11" s="2">
        <v>6</v>
      </c>
    </row>
    <row r="12" spans="1:3" ht="15.75">
      <c r="A12" s="4">
        <v>2</v>
      </c>
      <c r="B12" s="15" t="s">
        <v>60</v>
      </c>
      <c r="C12" s="2">
        <v>6</v>
      </c>
    </row>
    <row r="13" spans="1:3" ht="15.75">
      <c r="A13" s="4">
        <v>3</v>
      </c>
      <c r="B13" s="15" t="s">
        <v>42</v>
      </c>
      <c r="C13" s="2">
        <v>3</v>
      </c>
    </row>
    <row r="14" spans="1:3" ht="15.75">
      <c r="A14" s="4">
        <v>4</v>
      </c>
      <c r="B14" s="15" t="s">
        <v>153</v>
      </c>
      <c r="C14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A11" sqref="A11:IV13"/>
    </sheetView>
  </sheetViews>
  <sheetFormatPr defaultColWidth="9.140625" defaultRowHeight="15"/>
  <cols>
    <col min="1" max="1" width="9.00390625" style="4" bestFit="1" customWidth="1"/>
    <col min="2" max="2" width="22.7109375" style="1" bestFit="1" customWidth="1"/>
    <col min="3" max="3" width="25.7109375" style="3" bestFit="1" customWidth="1"/>
    <col min="4" max="4" width="9.00390625" style="4" bestFit="1" customWidth="1"/>
    <col min="5" max="5" width="19.7109375" style="3" bestFit="1" customWidth="1"/>
    <col min="6" max="6" width="9.00390625" style="4" bestFit="1" customWidth="1"/>
    <col min="7" max="7" width="15.8515625" style="3" bestFit="1" customWidth="1"/>
    <col min="8" max="8" width="9.00390625" style="4" bestFit="1" customWidth="1"/>
    <col min="9" max="9" width="11.28125" style="4" bestFit="1" customWidth="1"/>
    <col min="10" max="10" width="9.140625" style="4" customWidth="1"/>
    <col min="11" max="16384" width="9.140625" style="3" customWidth="1"/>
  </cols>
  <sheetData>
    <row r="1" spans="1:10" s="7" customFormat="1" ht="18.75">
      <c r="A1" s="6" t="s">
        <v>256</v>
      </c>
      <c r="D1" s="8"/>
      <c r="F1" s="8"/>
      <c r="H1" s="8"/>
      <c r="I1" s="8"/>
      <c r="J1" s="8"/>
    </row>
    <row r="2" spans="1:10" s="1" customFormat="1" ht="15.75">
      <c r="A2" s="2" t="s">
        <v>5</v>
      </c>
      <c r="B2" s="2" t="s">
        <v>0</v>
      </c>
      <c r="C2" s="2" t="s">
        <v>1</v>
      </c>
      <c r="D2" s="2" t="s">
        <v>8</v>
      </c>
      <c r="E2" s="2" t="s">
        <v>2</v>
      </c>
      <c r="F2" s="2" t="s">
        <v>8</v>
      </c>
      <c r="G2" s="2" t="s">
        <v>3</v>
      </c>
      <c r="H2" s="2" t="s">
        <v>8</v>
      </c>
      <c r="I2" s="2" t="s">
        <v>10</v>
      </c>
      <c r="J2" s="2" t="s">
        <v>134</v>
      </c>
    </row>
    <row r="3" spans="1:10" ht="15.75">
      <c r="A3" s="4">
        <v>1</v>
      </c>
      <c r="B3" s="15" t="s">
        <v>27</v>
      </c>
      <c r="C3" s="10" t="s">
        <v>89</v>
      </c>
      <c r="D3" s="9">
        <f>TIME(0,16,13)</f>
        <v>0.011261574074074071</v>
      </c>
      <c r="E3" s="10" t="s">
        <v>87</v>
      </c>
      <c r="F3" s="9">
        <f>TIME(0,32,34)-D3</f>
        <v>0.01135416666666667</v>
      </c>
      <c r="G3" s="10" t="s">
        <v>88</v>
      </c>
      <c r="H3" s="9">
        <f>TIME(0,47,57)-D3-F3</f>
        <v>0.010682870370370372</v>
      </c>
      <c r="I3" s="11">
        <f aca="true" t="shared" si="0" ref="I3:I9">+H3+F3+D3</f>
        <v>0.03329861111111111</v>
      </c>
      <c r="J3" s="4">
        <v>6</v>
      </c>
    </row>
    <row r="4" spans="1:10" ht="15.75">
      <c r="A4" s="4">
        <v>2</v>
      </c>
      <c r="B4" s="15" t="s">
        <v>103</v>
      </c>
      <c r="C4" s="10" t="s">
        <v>255</v>
      </c>
      <c r="D4" s="9">
        <f>TIME(0,16,18)</f>
        <v>0.011319444444444444</v>
      </c>
      <c r="E4" s="10" t="s">
        <v>106</v>
      </c>
      <c r="F4" s="9">
        <f>TIME(0,33,5)-D4</f>
        <v>0.011655092592592595</v>
      </c>
      <c r="G4" s="10" t="s">
        <v>104</v>
      </c>
      <c r="H4" s="9">
        <f>TIME(0,49,6)-D4-F4</f>
        <v>0.011122685185185183</v>
      </c>
      <c r="I4" s="11">
        <f t="shared" si="0"/>
        <v>0.03409722222222222</v>
      </c>
      <c r="J4" s="4">
        <v>5</v>
      </c>
    </row>
    <row r="5" spans="1:10" ht="15.75">
      <c r="A5" s="4">
        <v>3</v>
      </c>
      <c r="B5" s="15" t="s">
        <v>165</v>
      </c>
      <c r="C5" s="10" t="s">
        <v>107</v>
      </c>
      <c r="D5" s="9">
        <f>TIME(0,17,19)</f>
        <v>0.012025462962962962</v>
      </c>
      <c r="E5" s="10" t="s">
        <v>109</v>
      </c>
      <c r="F5" s="9">
        <f>TIME(0,35,27)-D5</f>
        <v>0.012592592592592598</v>
      </c>
      <c r="G5" s="10" t="s">
        <v>167</v>
      </c>
      <c r="H5" s="9">
        <f>TIME(0,52,7)-D5-F5</f>
        <v>0.011574074074074072</v>
      </c>
      <c r="I5" s="11">
        <f t="shared" si="0"/>
        <v>0.03619212962962963</v>
      </c>
      <c r="J5" s="4">
        <v>4</v>
      </c>
    </row>
    <row r="6" spans="1:10" ht="15.75">
      <c r="A6" s="4">
        <v>4</v>
      </c>
      <c r="B6" s="15" t="s">
        <v>42</v>
      </c>
      <c r="C6" s="10" t="s">
        <v>91</v>
      </c>
      <c r="D6" s="9">
        <f>TIME(0,17,8)</f>
        <v>0.011898148148148149</v>
      </c>
      <c r="E6" s="10" t="s">
        <v>90</v>
      </c>
      <c r="F6" s="9">
        <f>TIME(0,33,46)-D6</f>
        <v>0.011550925925925921</v>
      </c>
      <c r="G6" s="10" t="s">
        <v>234</v>
      </c>
      <c r="H6" s="9">
        <f>TIME(0,52,13)-D6-F6</f>
        <v>0.012812500000000006</v>
      </c>
      <c r="I6" s="11">
        <f t="shared" si="0"/>
        <v>0.03626157407407408</v>
      </c>
      <c r="J6" s="4">
        <v>3</v>
      </c>
    </row>
    <row r="7" spans="1:10" ht="15.75">
      <c r="A7" s="4">
        <v>5</v>
      </c>
      <c r="B7" s="15" t="s">
        <v>52</v>
      </c>
      <c r="C7" s="10" t="s">
        <v>150</v>
      </c>
      <c r="D7" s="9">
        <f>TIME(0,16,38)</f>
        <v>0.011550925925925925</v>
      </c>
      <c r="E7" s="10" t="s">
        <v>151</v>
      </c>
      <c r="F7" s="9">
        <f>TIME(0,35,24)-D7</f>
        <v>0.013032407407407407</v>
      </c>
      <c r="G7" s="10" t="s">
        <v>152</v>
      </c>
      <c r="H7" s="9">
        <f>TIME(0,53,17)-D7-F7</f>
        <v>0.012418981481481484</v>
      </c>
      <c r="I7" s="11">
        <f t="shared" si="0"/>
        <v>0.037002314814814814</v>
      </c>
      <c r="J7" s="4">
        <v>2</v>
      </c>
    </row>
    <row r="8" spans="1:10" ht="15.75">
      <c r="A8" s="4">
        <v>6</v>
      </c>
      <c r="B8" s="15" t="s">
        <v>23</v>
      </c>
      <c r="C8" s="16" t="s">
        <v>94</v>
      </c>
      <c r="D8" s="17">
        <f>TIME(0,16,23)</f>
        <v>0.011377314814814814</v>
      </c>
      <c r="E8" s="10" t="s">
        <v>95</v>
      </c>
      <c r="F8" s="9">
        <f>TIME(0,36,40)-D8</f>
        <v>0.014085648148148147</v>
      </c>
      <c r="G8" s="10" t="s">
        <v>218</v>
      </c>
      <c r="H8" s="9">
        <f>TIME(0,55,46)-D8-F8</f>
        <v>0.013263888888888893</v>
      </c>
      <c r="I8" s="11">
        <f t="shared" si="0"/>
        <v>0.03872685185185185</v>
      </c>
      <c r="J8" s="4">
        <v>1</v>
      </c>
    </row>
    <row r="9" spans="1:9" ht="15.75">
      <c r="A9" s="4">
        <v>7</v>
      </c>
      <c r="B9" s="15" t="s">
        <v>62</v>
      </c>
      <c r="C9" s="10" t="s">
        <v>96</v>
      </c>
      <c r="D9" s="9">
        <f>TIME(0,18,10)</f>
        <v>0.012615740740740742</v>
      </c>
      <c r="E9" s="10" t="s">
        <v>252</v>
      </c>
      <c r="F9" s="9">
        <f>TIME(0,38,27)-D9</f>
        <v>0.014085648148148147</v>
      </c>
      <c r="G9" s="10" t="s">
        <v>85</v>
      </c>
      <c r="H9" s="9">
        <f>TIME(0,57,22)-D9-F9</f>
        <v>0.013136574074074077</v>
      </c>
      <c r="I9" s="11">
        <f t="shared" si="0"/>
        <v>0.039837962962962964</v>
      </c>
    </row>
    <row r="10" spans="2:9" ht="15.75">
      <c r="B10" s="15" t="s">
        <v>166</v>
      </c>
      <c r="C10" s="10" t="s">
        <v>168</v>
      </c>
      <c r="D10" s="9">
        <f>TIME(0,21,43)</f>
        <v>0.015081018518518516</v>
      </c>
      <c r="E10" s="10" t="s">
        <v>108</v>
      </c>
      <c r="F10" s="9">
        <f>TIME(0,40,19)-D10</f>
        <v>0.012916666666666668</v>
      </c>
      <c r="G10" s="10"/>
      <c r="H10" s="9"/>
      <c r="I10" s="11"/>
    </row>
    <row r="11" spans="1:9" ht="15.75">
      <c r="A11" s="4" t="s">
        <v>9</v>
      </c>
      <c r="B11" s="3"/>
      <c r="I11" s="3"/>
    </row>
    <row r="12" spans="2:9" ht="15.75">
      <c r="B12" s="1" t="s">
        <v>259</v>
      </c>
      <c r="C12" s="2"/>
      <c r="D12" s="3"/>
      <c r="I12" s="3"/>
    </row>
    <row r="13" spans="1:9" ht="15.75">
      <c r="A13" s="4" t="s">
        <v>9</v>
      </c>
      <c r="B13" s="3"/>
      <c r="D13" s="3"/>
      <c r="I13" s="3"/>
    </row>
    <row r="14" spans="1:3" ht="15.75">
      <c r="A14" s="4">
        <v>1</v>
      </c>
      <c r="B14" s="15" t="s">
        <v>27</v>
      </c>
      <c r="C14" s="2">
        <v>11</v>
      </c>
    </row>
    <row r="15" spans="1:3" ht="15.75">
      <c r="A15" s="4">
        <v>2</v>
      </c>
      <c r="B15" s="15" t="s">
        <v>103</v>
      </c>
      <c r="C15" s="2">
        <v>9</v>
      </c>
    </row>
    <row r="16" spans="1:3" ht="15.75">
      <c r="A16" s="4">
        <v>3</v>
      </c>
      <c r="B16" s="15" t="s">
        <v>42</v>
      </c>
      <c r="C16" s="2">
        <v>6</v>
      </c>
    </row>
    <row r="17" spans="1:3" ht="15.75">
      <c r="A17" s="4">
        <v>4</v>
      </c>
      <c r="B17" s="15" t="s">
        <v>165</v>
      </c>
      <c r="C17" s="2">
        <v>5</v>
      </c>
    </row>
    <row r="18" spans="1:3" ht="15.75">
      <c r="A18" s="4">
        <v>5</v>
      </c>
      <c r="B18" s="15" t="s">
        <v>23</v>
      </c>
      <c r="C18" s="2">
        <v>3</v>
      </c>
    </row>
    <row r="19" spans="1:3" ht="15.75">
      <c r="A19" s="4">
        <v>6</v>
      </c>
      <c r="B19" s="15" t="s">
        <v>52</v>
      </c>
      <c r="C19" s="2">
        <v>2</v>
      </c>
    </row>
    <row r="20" spans="2:3" ht="15.75">
      <c r="B20" s="15"/>
      <c r="C20" s="4"/>
    </row>
    <row r="21" spans="2:3" ht="15.75">
      <c r="B21" s="15"/>
      <c r="C21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.00390625" style="4" bestFit="1" customWidth="1"/>
    <col min="2" max="2" width="27.7109375" style="2" bestFit="1" customWidth="1"/>
    <col min="3" max="3" width="16.00390625" style="3" bestFit="1" customWidth="1"/>
    <col min="4" max="4" width="9.00390625" style="4" bestFit="1" customWidth="1"/>
    <col min="5" max="5" width="16.421875" style="3" bestFit="1" customWidth="1"/>
    <col min="6" max="6" width="9.00390625" style="4" bestFit="1" customWidth="1"/>
    <col min="7" max="7" width="16.140625" style="3" customWidth="1"/>
    <col min="8" max="8" width="9.00390625" style="3" bestFit="1" customWidth="1"/>
    <col min="9" max="9" width="16.140625" style="3" bestFit="1" customWidth="1"/>
    <col min="10" max="10" width="9.00390625" style="4" bestFit="1" customWidth="1"/>
    <col min="11" max="11" width="11.28125" style="4" bestFit="1" customWidth="1"/>
    <col min="12" max="16384" width="9.140625" style="3" customWidth="1"/>
  </cols>
  <sheetData>
    <row r="1" spans="1:10" s="7" customFormat="1" ht="18.75">
      <c r="A1" s="6" t="s">
        <v>257</v>
      </c>
      <c r="D1" s="8"/>
      <c r="F1" s="8"/>
      <c r="H1" s="8"/>
      <c r="I1" s="8"/>
      <c r="J1" s="8"/>
    </row>
    <row r="2" spans="1:12" s="1" customFormat="1" ht="15.75">
      <c r="A2" s="2" t="s">
        <v>5</v>
      </c>
      <c r="B2" s="2" t="s">
        <v>0</v>
      </c>
      <c r="C2" s="2" t="s">
        <v>1</v>
      </c>
      <c r="D2" s="2" t="s">
        <v>8</v>
      </c>
      <c r="E2" s="2" t="s">
        <v>2</v>
      </c>
      <c r="F2" s="2" t="s">
        <v>8</v>
      </c>
      <c r="G2" s="2" t="s">
        <v>3</v>
      </c>
      <c r="H2" s="2" t="s">
        <v>8</v>
      </c>
      <c r="I2" s="2" t="s">
        <v>4</v>
      </c>
      <c r="J2" s="2" t="s">
        <v>8</v>
      </c>
      <c r="K2" s="2" t="s">
        <v>10</v>
      </c>
      <c r="L2" s="2" t="s">
        <v>134</v>
      </c>
    </row>
    <row r="3" spans="1:12" ht="15.75">
      <c r="A3" s="4">
        <v>1</v>
      </c>
      <c r="B3" s="12" t="s">
        <v>193</v>
      </c>
      <c r="C3" s="10" t="s">
        <v>194</v>
      </c>
      <c r="D3" s="9">
        <f>TIME(0,15,49)</f>
        <v>0.010983796296296297</v>
      </c>
      <c r="E3" s="10" t="s">
        <v>195</v>
      </c>
      <c r="F3" s="9">
        <f>TIME(0,30,37)-D3</f>
        <v>0.010277777777777778</v>
      </c>
      <c r="G3" s="10" t="s">
        <v>196</v>
      </c>
      <c r="H3" s="13">
        <f>TIME(0,44,39)-D3-F3</f>
        <v>0.00974537037037037</v>
      </c>
      <c r="I3" s="10" t="s">
        <v>197</v>
      </c>
      <c r="J3" s="9">
        <f>TIME(0,57,45)-D3-F3-H3</f>
        <v>0.009097222222222225</v>
      </c>
      <c r="K3" s="9">
        <f>+J3+H3+F3+D3</f>
        <v>0.04010416666666667</v>
      </c>
      <c r="L3" s="4">
        <v>3</v>
      </c>
    </row>
    <row r="4" spans="1:12" ht="15.75">
      <c r="A4" s="4">
        <v>2</v>
      </c>
      <c r="B4" s="5" t="s">
        <v>258</v>
      </c>
      <c r="C4" s="3" t="s">
        <v>122</v>
      </c>
      <c r="D4" s="9">
        <f>TIME(0,13,20)</f>
        <v>0.00925925925925926</v>
      </c>
      <c r="E4" s="3" t="s">
        <v>123</v>
      </c>
      <c r="F4" s="9">
        <f>TIME(0,28,5)-D4</f>
        <v>0.010243055555555556</v>
      </c>
      <c r="G4" s="3" t="s">
        <v>124</v>
      </c>
      <c r="H4" s="13">
        <f>TIME(0,44,26)-D4-F4</f>
        <v>0.011354166666666663</v>
      </c>
      <c r="I4" s="3" t="s">
        <v>121</v>
      </c>
      <c r="J4" s="9">
        <f>TIME(0,58,18)-D4-F4-H4</f>
        <v>0.009629629629629629</v>
      </c>
      <c r="K4" s="9">
        <f>+J4+H4+F4+D4</f>
        <v>0.040486111111111105</v>
      </c>
      <c r="L4" s="4">
        <v>2</v>
      </c>
    </row>
    <row r="5" spans="1:12" ht="15.75">
      <c r="A5" s="4">
        <v>3</v>
      </c>
      <c r="B5" s="12" t="s">
        <v>198</v>
      </c>
      <c r="C5" s="10" t="s">
        <v>199</v>
      </c>
      <c r="D5" s="9">
        <f>TIME(0,16,52)</f>
        <v>0.011712962962962965</v>
      </c>
      <c r="E5" s="10" t="s">
        <v>200</v>
      </c>
      <c r="F5" s="9">
        <f>TIME(0,32,40)-D5</f>
        <v>0.010972222222222218</v>
      </c>
      <c r="G5" s="10" t="s">
        <v>201</v>
      </c>
      <c r="H5" s="13">
        <f>TIME(0,48,24)-D5-F5</f>
        <v>0.010925925925925927</v>
      </c>
      <c r="I5" s="10" t="s">
        <v>202</v>
      </c>
      <c r="J5" s="9">
        <f>TIME(1,5,43)-D5-F5-H5</f>
        <v>0.012025462962962962</v>
      </c>
      <c r="K5" s="9">
        <f>+J5+H5+F5+D5</f>
        <v>0.04563657407407407</v>
      </c>
      <c r="L5" s="4">
        <v>1</v>
      </c>
    </row>
    <row r="6" spans="2:11" ht="15.75">
      <c r="B6" s="12" t="s">
        <v>60</v>
      </c>
      <c r="C6" s="10" t="s">
        <v>174</v>
      </c>
      <c r="D6" s="9">
        <f>TIME(0,32,23)-TIME(0,17,0)</f>
        <v>0.01068287037037037</v>
      </c>
      <c r="E6" s="10" t="s">
        <v>175</v>
      </c>
      <c r="F6" s="9">
        <f>TIME(0,49,39)-D6-TIME(0,17,0)</f>
        <v>0.01199074074074074</v>
      </c>
      <c r="G6" s="10"/>
      <c r="H6" s="10"/>
      <c r="I6" s="10"/>
      <c r="J6" s="14"/>
      <c r="K6" s="14"/>
    </row>
    <row r="7" spans="1:11" ht="15.75">
      <c r="A7" s="4" t="s">
        <v>9</v>
      </c>
      <c r="B7" s="3"/>
      <c r="H7" s="4"/>
      <c r="K7" s="3"/>
    </row>
    <row r="8" spans="2:11" ht="15.75">
      <c r="B8" s="1" t="s">
        <v>259</v>
      </c>
      <c r="C8" s="2"/>
      <c r="D8" s="3"/>
      <c r="H8" s="4"/>
      <c r="K8" s="3"/>
    </row>
    <row r="9" spans="1:11" ht="15.75">
      <c r="A9" s="4" t="s">
        <v>9</v>
      </c>
      <c r="B9" s="3"/>
      <c r="D9" s="3"/>
      <c r="H9" s="4"/>
      <c r="K9" s="3"/>
    </row>
    <row r="10" spans="1:3" ht="15.75">
      <c r="A10" s="4">
        <v>1</v>
      </c>
      <c r="B10" s="12" t="s">
        <v>193</v>
      </c>
      <c r="C10" s="2">
        <v>3</v>
      </c>
    </row>
    <row r="11" spans="1:3" ht="15.75">
      <c r="A11" s="4">
        <v>2</v>
      </c>
      <c r="B11" s="5" t="s">
        <v>258</v>
      </c>
      <c r="C11" s="2">
        <v>3</v>
      </c>
    </row>
    <row r="12" spans="1:3" ht="15.75">
      <c r="A12" s="22">
        <v>3</v>
      </c>
      <c r="B12" s="23" t="s">
        <v>260</v>
      </c>
      <c r="C12" s="2">
        <v>2</v>
      </c>
    </row>
    <row r="13" spans="1:3" ht="15.75">
      <c r="A13" s="4">
        <v>4</v>
      </c>
      <c r="B13" s="12" t="s">
        <v>198</v>
      </c>
      <c r="C13" s="20">
        <v>1</v>
      </c>
    </row>
    <row r="14" ht="15.75">
      <c r="B14" s="12"/>
    </row>
    <row r="15" spans="1:2" ht="15.75">
      <c r="A15" s="22"/>
      <c r="B15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Burke</dc:creator>
  <cp:keywords/>
  <dc:description/>
  <cp:lastModifiedBy>Liam Burke</cp:lastModifiedBy>
  <dcterms:created xsi:type="dcterms:W3CDTF">2014-05-07T13:41:56Z</dcterms:created>
  <dcterms:modified xsi:type="dcterms:W3CDTF">2014-05-22T11:57:50Z</dcterms:modified>
  <cp:category/>
  <cp:version/>
  <cp:contentType/>
  <cp:contentStatus/>
</cp:coreProperties>
</file>